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checkCompatibility="1" defaultThemeVersion="124226"/>
  <bookViews>
    <workbookView xWindow="30" yWindow="150" windowWidth="18780" windowHeight="7290" tabRatio="857"/>
  </bookViews>
  <sheets>
    <sheet name="총사업비산출총괄표, 공종별총공사비구성현황표" sheetId="2" r:id="rId1"/>
    <sheet name="예정공정표" sheetId="10" r:id="rId2"/>
    <sheet name="Sheet6" sheetId="8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123Graph_A" localSheetId="0" hidden="1">[1]금융!#REF!</definedName>
    <definedName name="__123Graph_A" hidden="1">[1]금융!#REF!</definedName>
    <definedName name="__123Graph_X" localSheetId="0" hidden="1">[1]금융!#REF!</definedName>
    <definedName name="__123Graph_X" hidden="1">[1]금융!#REF!</definedName>
    <definedName name="_1_123Grap" localSheetId="0" hidden="1">[1]금융!#REF!</definedName>
    <definedName name="_3_123Grap" hidden="1">[1]금융!#REF!</definedName>
    <definedName name="_AA1">#REF!</definedName>
    <definedName name="_Fill" localSheetId="1" hidden="1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\0">[2]잡비!#REF!</definedName>
    <definedName name="\a">[2]잡비!#REF!</definedName>
    <definedName name="\b">[2]잡비!#REF!</definedName>
    <definedName name="\d">#N/A</definedName>
    <definedName name="\LARGE">[2]잡비!#REF!</definedName>
    <definedName name="\MIDDLE">[2]잡비!#REF!</definedName>
    <definedName name="\p">[2]잡비!#REF!</definedName>
    <definedName name="\SMALL">[2]잡비!#REF!</definedName>
    <definedName name="\v">[2]잡비!#REF!</definedName>
    <definedName name="\w">[2]잡비!#REF!</definedName>
    <definedName name="\x">[2]잡비!#REF!</definedName>
    <definedName name="\y">[2]잡비!#REF!</definedName>
    <definedName name="AA">[2]잡비!#REF!</definedName>
    <definedName name="APT">#REF!</definedName>
    <definedName name="_xlnm.Database">#REF!</definedName>
    <definedName name="F">#N/A</definedName>
    <definedName name="FFF" localSheetId="1" hidden="1">{#N/A,#N/A,FALSE,"교리2"}</definedName>
    <definedName name="FFF" localSheetId="0" hidden="1">{#N/A,#N/A,FALSE,"교리2"}</definedName>
    <definedName name="FFF" hidden="1">{#N/A,#N/A,FALSE,"교리2"}</definedName>
    <definedName name="fghgh">[0]!영광원자력5,'[3]6호기'!$A$1</definedName>
    <definedName name="HTML_CodePage" hidden="1">949</definedName>
    <definedName name="HTML_Control" localSheetId="1" hidden="1">{"'별표'!$N$220"}</definedName>
    <definedName name="HTML_Control" localSheetId="0" hidden="1">{"'별표'!$N$220"}</definedName>
    <definedName name="HTML_Control" hidden="1">{"'별표'!$N$220"}</definedName>
    <definedName name="HTML_Description" hidden="1">""</definedName>
    <definedName name="HTML_Email" hidden="1">""</definedName>
    <definedName name="HTML_Header" localSheetId="1" hidden="1">"별표"</definedName>
    <definedName name="HTML_Header" hidden="1">"별표"</definedName>
    <definedName name="HTML_LastUpdate" localSheetId="1" hidden="1">"98-03-12"</definedName>
    <definedName name="HTML_LastUpdate" hidden="1">"98-03-12"</definedName>
    <definedName name="HTML_LineAfter" hidden="1">FALSE</definedName>
    <definedName name="HTML_LineBefore" hidden="1">FALSE</definedName>
    <definedName name="HTML_Name" localSheetId="1" hidden="1">"나승온"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localSheetId="1" hidden="1">"C:\WINDOWS\Favorites\MyHTML.htm"</definedName>
    <definedName name="HTML_PathFile" hidden="1">"C:\WINDOWS\Favorites\MyHTML.htm"</definedName>
    <definedName name="HTML_Title" localSheetId="1" hidden="1">"한전감포"</definedName>
    <definedName name="HTML_Title" hidden="1">"한전감포"</definedName>
    <definedName name="K">#REF!</definedName>
    <definedName name="M">#REF!</definedName>
    <definedName name="MENU1">[2]잡비!#REF!</definedName>
    <definedName name="MENU2">[2]잡비!#REF!</definedName>
    <definedName name="_xlnm.Print_Area" localSheetId="1">예정공정표!$A$1:$AD$20</definedName>
    <definedName name="_xlnm.Print_Area" localSheetId="0">'총사업비산출총괄표, 공종별총공사비구성현황표'!$A$1:$H$109</definedName>
    <definedName name="_xlnm.Print_Titles" localSheetId="0">'총사업비산출총괄표, 공종별총공사비구성현황표'!$41:$43</definedName>
    <definedName name="qewqwe">[0]!영광원자력5,'[3]6호기'!$A$1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tart">#REF!</definedName>
    <definedName name="table">#REF!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localSheetId="1" hidden="1">{#N/A,#N/A,FALSE,"교리2"}</definedName>
    <definedName name="wrn.고희석." localSheetId="0" hidden="1">{#N/A,#N/A,FALSE,"교리2"}</definedName>
    <definedName name="wrn.고희석." hidden="1">{#N/A,#N/A,FALSE,"교리2"}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갑지도급비교">[0]!영광원자력5,'[3]6호기'!$A$1</definedName>
    <definedName name="계획도로">[0]!영광원자력5,'[3]6호기'!$A$1</definedName>
    <definedName name="급여표">[0]!영광원자력5,'[3]6호기'!$A$1</definedName>
    <definedName name="김봉만" localSheetId="1" hidden="1">{#N/A,#N/A,FALSE,"교리2"}</definedName>
    <definedName name="김봉만" localSheetId="0" hidden="1">{#N/A,#N/A,FALSE,"교리2"}</definedName>
    <definedName name="김봉만" hidden="1">{#N/A,#N/A,FALSE,"교리2"}</definedName>
    <definedName name="내역" localSheetId="1" hidden="1">[4]금융!#REF!</definedName>
    <definedName name="내역" localSheetId="0" hidden="1">[3]금융!#REF!</definedName>
    <definedName name="내역" hidden="1">[3]금융!#REF!</definedName>
    <definedName name="단가적용">#REF!</definedName>
    <definedName name="ㄹㄹㄹ" localSheetId="1" hidden="1">#REF!</definedName>
    <definedName name="ㄹㄹㄹ" localSheetId="0" hidden="1">#REF!</definedName>
    <definedName name="ㄹㄹㄹ" hidden="1">#REF!</definedName>
    <definedName name="목차로">[5]!목차로</definedName>
    <definedName name="목포공항" localSheetId="1">[0]!영광원자력5,'[3]6호기'!$A$1</definedName>
    <definedName name="목포공항">[0]!영광원자력5,'[6]6호기'!$A$1</definedName>
    <definedName name="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변경" hidden="1">{#N/A,#N/A,FALSE,"변경관리예산";#N/A,#N/A,FALSE,"변경장비예산";#N/A,#N/A,FALSE,"변경준설예산";#N/A,#N/A,FALSE,"변경철구예산"}</definedName>
    <definedName name="설계내역서" localSheetId="1" hidden="1">{"'별표'!$N$220"}</definedName>
    <definedName name="설계내역서" localSheetId="0" hidden="1">{"'별표'!$N$220"}</definedName>
    <definedName name="설계내역서" hidden="1">{"'별표'!$N$220"}</definedName>
    <definedName name="실경상">#REF!</definedName>
    <definedName name="ㅇㄹㄹ" localSheetId="1" hidden="1">#REF!</definedName>
    <definedName name="ㅇㄹㄹ" localSheetId="0" hidden="1">#REF!</definedName>
    <definedName name="ㅇㄹㄹ" hidden="1">#REF!</definedName>
    <definedName name="아파트내역2" hidden="1">{"'Sheet1'!$A$4:$M$21","'Sheet1'!$J$17:$K$19"}</definedName>
    <definedName name="안양석수">[0]!영광원자력5,'[3]6호기'!$A$1</definedName>
    <definedName name="안양석수1">[0]!영광원자력5,'[3]6호기'!$A$1</definedName>
    <definedName name="영광원자력56호기" localSheetId="1">[0]!영광원자력5,'[3]6호기'!$A$1</definedName>
    <definedName name="영광원자력56호기">[0]!영광원자력5,'[6]6호기'!$A$1</definedName>
    <definedName name="옹벽">#REF!</definedName>
    <definedName name="옹벽구분">#REF!</definedName>
    <definedName name="이정환" localSheetId="1" hidden="1">{#N/A,#N/A,FALSE,"교리2"}</definedName>
    <definedName name="이정환" hidden="1">{#N/A,#N/A,FALSE,"교리2"}</definedName>
    <definedName name="토공집계본사검토">[0]!영광원자력5,'[3]6호기'!$A$1</definedName>
    <definedName name="파일수량2">[0]!영광원자력5,'[3]6호기'!$A$1</definedName>
    <definedName name="표지로">[7]!표지로</definedName>
  </definedNames>
  <calcPr calcId="145621"/>
</workbook>
</file>

<file path=xl/calcChain.xml><?xml version="1.0" encoding="utf-8"?>
<calcChain xmlns="http://schemas.openxmlformats.org/spreadsheetml/2006/main">
  <c r="F7" i="10" l="1"/>
  <c r="G7" i="10" s="1"/>
  <c r="H7" i="10" s="1"/>
  <c r="I7" i="10" s="1"/>
  <c r="J7" i="10" s="1"/>
  <c r="K7" i="10" s="1"/>
  <c r="L7" i="10" s="1"/>
  <c r="M7" i="10" s="1"/>
  <c r="N7" i="10" s="1"/>
  <c r="O7" i="10" s="1"/>
  <c r="P7" i="10" s="1"/>
  <c r="R6" i="10"/>
  <c r="S6" i="10" s="1"/>
  <c r="T6" i="10" s="1"/>
  <c r="U6" i="10" s="1"/>
  <c r="V6" i="10" s="1"/>
  <c r="W6" i="10" s="1"/>
  <c r="X6" i="10" s="1"/>
  <c r="Y6" i="10" s="1"/>
  <c r="Z6" i="10" s="1"/>
  <c r="AA6" i="10" s="1"/>
  <c r="AB6" i="10" s="1"/>
  <c r="F6" i="10"/>
  <c r="G6" i="10" s="1"/>
  <c r="H6" i="10" s="1"/>
  <c r="I6" i="10" s="1"/>
  <c r="J6" i="10" s="1"/>
  <c r="K6" i="10" s="1"/>
  <c r="L6" i="10" s="1"/>
  <c r="M6" i="10" s="1"/>
  <c r="N6" i="10" s="1"/>
  <c r="O6" i="10" s="1"/>
  <c r="P6" i="10" s="1"/>
  <c r="F77" i="2" l="1"/>
  <c r="F5" i="2" s="1"/>
  <c r="D113" i="2"/>
  <c r="D112" i="2"/>
  <c r="K21" i="2"/>
  <c r="T19" i="2"/>
  <c r="U19" i="2"/>
  <c r="S19" i="2"/>
  <c r="R18" i="2"/>
  <c r="T18" i="2"/>
  <c r="U18" i="2"/>
  <c r="N37" i="2"/>
  <c r="N38" i="2" s="1"/>
  <c r="D17" i="2"/>
  <c r="D16" i="2"/>
  <c r="D15" i="2"/>
  <c r="D14" i="2"/>
  <c r="D21" i="2"/>
  <c r="B10" i="8"/>
  <c r="B9" i="8"/>
  <c r="B8" i="8"/>
  <c r="B7" i="8"/>
  <c r="B6" i="8"/>
  <c r="L103" i="2"/>
  <c r="K87" i="2"/>
  <c r="J85" i="2"/>
  <c r="J77" i="2"/>
  <c r="K77" i="2"/>
  <c r="K56" i="2"/>
  <c r="J56" i="2"/>
  <c r="D20" i="2"/>
  <c r="H19" i="2"/>
  <c r="F19" i="2"/>
  <c r="E19" i="2"/>
  <c r="H87" i="2"/>
  <c r="H6" i="2" s="1"/>
  <c r="G87" i="2"/>
  <c r="G6" i="2"/>
  <c r="F87" i="2"/>
  <c r="F6" i="2" s="1"/>
  <c r="H77" i="2"/>
  <c r="H5" i="2"/>
  <c r="G77" i="2"/>
  <c r="G5" i="2" s="1"/>
  <c r="H56" i="2"/>
  <c r="H4" i="2"/>
  <c r="G56" i="2"/>
  <c r="F56" i="2"/>
  <c r="F4" i="2"/>
  <c r="G9" i="2"/>
  <c r="F9" i="2"/>
  <c r="E9" i="2"/>
  <c r="G8" i="2"/>
  <c r="F8" i="2"/>
  <c r="E8" i="2"/>
  <c r="H7" i="2"/>
  <c r="G7" i="2"/>
  <c r="E7" i="2"/>
  <c r="J84" i="2"/>
  <c r="J78" i="2"/>
  <c r="J86" i="2"/>
  <c r="J80" i="2"/>
  <c r="J82" i="2"/>
  <c r="J79" i="2"/>
  <c r="J83" i="2"/>
  <c r="J81" i="2"/>
  <c r="J88" i="2"/>
  <c r="J95" i="2"/>
  <c r="J94" i="2"/>
  <c r="J96" i="2"/>
  <c r="J99" i="2"/>
  <c r="U20" i="2"/>
  <c r="K22" i="2" s="1"/>
  <c r="J89" i="2"/>
  <c r="D18" i="2"/>
  <c r="G19" i="2"/>
  <c r="K36" i="2" l="1"/>
  <c r="M21" i="2"/>
  <c r="K20" i="2"/>
  <c r="G4" i="2"/>
  <c r="G10" i="2" s="1"/>
  <c r="G106" i="2"/>
  <c r="J91" i="2"/>
  <c r="J92" i="2"/>
  <c r="J102" i="2"/>
  <c r="J97" i="2"/>
  <c r="J93" i="2"/>
  <c r="J101" i="2"/>
  <c r="J90" i="2"/>
  <c r="J103" i="2" s="1"/>
  <c r="J100" i="2"/>
  <c r="J98" i="2"/>
  <c r="D19" i="2"/>
  <c r="J87" i="2"/>
  <c r="O36" i="2" l="1"/>
  <c r="B5" i="8"/>
  <c r="B11" i="8" s="1"/>
  <c r="D106" i="2"/>
  <c r="H104" i="2" l="1"/>
  <c r="E86" i="2"/>
  <c r="D86" i="2" s="1"/>
  <c r="E74" i="2"/>
  <c r="D74" i="2" s="1"/>
  <c r="E62" i="2"/>
  <c r="D62" i="2" s="1"/>
  <c r="E49" i="2"/>
  <c r="D49" i="2" s="1"/>
  <c r="E71" i="2"/>
  <c r="D71" i="2" s="1"/>
  <c r="F102" i="2"/>
  <c r="E85" i="2"/>
  <c r="D85" i="2" s="1"/>
  <c r="E52" i="2"/>
  <c r="D52" i="2" s="1"/>
  <c r="F96" i="2"/>
  <c r="E54" i="2"/>
  <c r="D54" i="2" s="1"/>
  <c r="F89" i="2"/>
  <c r="E72" i="2"/>
  <c r="D72" i="2" s="1"/>
  <c r="E47" i="2"/>
  <c r="D47" i="2" s="1"/>
  <c r="E79" i="2"/>
  <c r="D79" i="2" s="1"/>
  <c r="E63" i="2"/>
  <c r="D63" i="2" s="1"/>
  <c r="F91" i="2"/>
  <c r="E66" i="2"/>
  <c r="D66" i="2" s="1"/>
  <c r="E53" i="2"/>
  <c r="D53" i="2" s="1"/>
  <c r="F88" i="2"/>
  <c r="F90" i="2"/>
  <c r="E69" i="2"/>
  <c r="D69" i="2" s="1"/>
  <c r="E57" i="2"/>
  <c r="E44" i="2"/>
  <c r="E75" i="2"/>
  <c r="D75" i="2" s="1"/>
  <c r="F93" i="2"/>
  <c r="E76" i="2"/>
  <c r="D76" i="2" s="1"/>
  <c r="E64" i="2"/>
  <c r="D64" i="2" s="1"/>
  <c r="E51" i="2"/>
  <c r="D51" i="2" s="1"/>
  <c r="F92" i="2"/>
  <c r="F99" i="2"/>
  <c r="E45" i="2"/>
  <c r="D45" i="2" s="1"/>
  <c r="F98" i="2"/>
  <c r="E65" i="2"/>
  <c r="D65" i="2" s="1"/>
  <c r="E83" i="2"/>
  <c r="D83" i="2" s="1"/>
  <c r="E84" i="2"/>
  <c r="D84" i="2" s="1"/>
  <c r="E60" i="2"/>
  <c r="D60" i="2" s="1"/>
  <c r="F94" i="2"/>
  <c r="E55" i="2"/>
  <c r="D55" i="2" s="1"/>
  <c r="E82" i="2"/>
  <c r="D82" i="2" s="1"/>
  <c r="E59" i="2"/>
  <c r="D59" i="2" s="1"/>
  <c r="E78" i="2"/>
  <c r="E46" i="2"/>
  <c r="D46" i="2" s="1"/>
  <c r="E73" i="2"/>
  <c r="D73" i="2" s="1"/>
  <c r="E48" i="2"/>
  <c r="D48" i="2" s="1"/>
  <c r="F97" i="2"/>
  <c r="H105" i="2"/>
  <c r="F95" i="2"/>
  <c r="E70" i="2"/>
  <c r="D70" i="2" s="1"/>
  <c r="F100" i="2"/>
  <c r="E61" i="2"/>
  <c r="D61" i="2" s="1"/>
  <c r="E80" i="2"/>
  <c r="D80" i="2" s="1"/>
  <c r="E67" i="2"/>
  <c r="D67" i="2" s="1"/>
  <c r="E58" i="2"/>
  <c r="D58" i="2" s="1"/>
  <c r="E81" i="2"/>
  <c r="D81" i="2" s="1"/>
  <c r="F101" i="2"/>
  <c r="E68" i="2"/>
  <c r="D68" i="2" s="1"/>
  <c r="E50" i="2"/>
  <c r="D50" i="2" s="1"/>
  <c r="D105" i="2" l="1"/>
  <c r="H9" i="2"/>
  <c r="E56" i="2"/>
  <c r="D44" i="2"/>
  <c r="D56" i="2" s="1"/>
  <c r="F103" i="2"/>
  <c r="D78" i="2"/>
  <c r="D87" i="2" s="1"/>
  <c r="E87" i="2"/>
  <c r="E6" i="2" s="1"/>
  <c r="E77" i="2"/>
  <c r="E5" i="2" s="1"/>
  <c r="D57" i="2"/>
  <c r="D77" i="2" s="1"/>
  <c r="H8" i="2"/>
  <c r="D104" i="2"/>
  <c r="H106" i="2"/>
  <c r="I104" i="2" l="1"/>
  <c r="L104" i="2" s="1"/>
  <c r="D8" i="2"/>
  <c r="H113" i="2"/>
  <c r="H108" i="2" s="1"/>
  <c r="H12" i="2" s="1"/>
  <c r="D5" i="2"/>
  <c r="E4" i="2"/>
  <c r="E106" i="2"/>
  <c r="H10" i="2"/>
  <c r="D6" i="2"/>
  <c r="I87" i="2"/>
  <c r="D103" i="2"/>
  <c r="F7" i="2"/>
  <c r="F106" i="2"/>
  <c r="I105" i="2"/>
  <c r="L105" i="2" s="1"/>
  <c r="D9" i="2"/>
  <c r="I103" i="2" l="1"/>
  <c r="I106" i="2" s="1"/>
  <c r="D7" i="2"/>
  <c r="F113" i="2"/>
  <c r="F108" i="2" s="1"/>
  <c r="F12" i="2" s="1"/>
  <c r="F112" i="2"/>
  <c r="F107" i="2" s="1"/>
  <c r="F11" i="2" s="1"/>
  <c r="E113" i="2"/>
  <c r="E112" i="2"/>
  <c r="G112" i="2"/>
  <c r="G107" i="2" s="1"/>
  <c r="G113" i="2"/>
  <c r="G108" i="2" s="1"/>
  <c r="G12" i="2" s="1"/>
  <c r="F10" i="2"/>
  <c r="D4" i="2"/>
  <c r="E10" i="2"/>
  <c r="H112" i="2"/>
  <c r="H107" i="2" s="1"/>
  <c r="L106" i="2"/>
  <c r="D10" i="2" l="1"/>
  <c r="F109" i="2"/>
  <c r="F13" i="2" s="1"/>
  <c r="I113" i="2"/>
  <c r="E108" i="2"/>
  <c r="G11" i="2"/>
  <c r="G109" i="2"/>
  <c r="G13" i="2" s="1"/>
  <c r="G22" i="2" s="1"/>
  <c r="H11" i="2"/>
  <c r="H109" i="2"/>
  <c r="H13" i="2" s="1"/>
  <c r="E107" i="2"/>
  <c r="I112" i="2"/>
  <c r="H22" i="2" l="1"/>
  <c r="N7" i="2"/>
  <c r="N5" i="2"/>
  <c r="N6" i="2"/>
  <c r="N4" i="2"/>
  <c r="N9" i="2"/>
  <c r="N8" i="2"/>
  <c r="N12" i="2"/>
  <c r="L9" i="2"/>
  <c r="L4" i="2"/>
  <c r="F22" i="2"/>
  <c r="L8" i="2"/>
  <c r="L6" i="2"/>
  <c r="L5" i="2"/>
  <c r="L7" i="2"/>
  <c r="L12" i="2"/>
  <c r="D108" i="2"/>
  <c r="D12" i="2" s="1"/>
  <c r="E12" i="2"/>
  <c r="K12" i="2" s="1"/>
  <c r="N11" i="2"/>
  <c r="L11" i="2"/>
  <c r="D107" i="2"/>
  <c r="E11" i="2"/>
  <c r="K11" i="2" s="1"/>
  <c r="E109" i="2"/>
  <c r="E13" i="2" s="1"/>
  <c r="D11" i="2" l="1"/>
  <c r="D109" i="2"/>
  <c r="D13" i="2" s="1"/>
  <c r="K9" i="2"/>
  <c r="E22" i="2"/>
  <c r="K7" i="2"/>
  <c r="K8" i="2"/>
  <c r="K5" i="2"/>
  <c r="K6" i="2"/>
  <c r="K4" i="2"/>
  <c r="J12" i="2"/>
  <c r="L10" i="2"/>
  <c r="L13" i="2" s="1"/>
  <c r="N10" i="2"/>
  <c r="N13" i="2" s="1"/>
  <c r="L20" i="2" l="1"/>
  <c r="D22" i="2"/>
  <c r="K19" i="2" s="1"/>
  <c r="J9" i="2"/>
  <c r="J6" i="2"/>
  <c r="J8" i="2"/>
  <c r="J5" i="2"/>
  <c r="J7" i="2"/>
  <c r="J4" i="2"/>
  <c r="J10" i="2" s="1"/>
  <c r="J13" i="2" s="1"/>
  <c r="K10" i="2"/>
  <c r="K13" i="2" s="1"/>
  <c r="J11" i="2"/>
</calcChain>
</file>

<file path=xl/sharedStrings.xml><?xml version="1.0" encoding="utf-8"?>
<sst xmlns="http://schemas.openxmlformats.org/spreadsheetml/2006/main" count="187" uniqueCount="158">
  <si>
    <t>총사업비 산출 총괄표</t>
    <phoneticPr fontId="3" type="noConversion"/>
  </si>
  <si>
    <t>구   분</t>
    <phoneticPr fontId="3" type="noConversion"/>
  </si>
  <si>
    <t>전   체</t>
    <phoneticPr fontId="3" type="noConversion"/>
  </si>
  <si>
    <t>감리대상</t>
    <phoneticPr fontId="3" type="noConversion"/>
  </si>
  <si>
    <t>감리대상(전기)</t>
    <phoneticPr fontId="3" type="noConversion"/>
  </si>
  <si>
    <t>감리제외</t>
    <phoneticPr fontId="3" type="noConversion"/>
  </si>
  <si>
    <t>타법감리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</si>
  <si>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</si>
  <si>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</si>
  <si>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</si>
  <si>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</si>
  <si>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</si>
  <si>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</si>
  <si>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</si>
  <si>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</si>
  <si>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 계</t>
    <phoneticPr fontId="3" type="noConversion"/>
  </si>
  <si>
    <t>일반관리비</t>
    <phoneticPr fontId="3" type="noConversion"/>
  </si>
  <si>
    <t>이   윤</t>
    <phoneticPr fontId="3" type="noConversion"/>
  </si>
  <si>
    <t>간접비</t>
    <phoneticPr fontId="3" type="noConversion"/>
  </si>
  <si>
    <t>설계비</t>
    <phoneticPr fontId="3" type="noConversion"/>
  </si>
  <si>
    <t>감리비</t>
    <phoneticPr fontId="3" type="noConversion"/>
  </si>
  <si>
    <t>일반분양시설경비</t>
    <phoneticPr fontId="3" type="noConversion"/>
  </si>
  <si>
    <t>분담금 및 부담금</t>
    <phoneticPr fontId="3" type="noConversion"/>
  </si>
  <si>
    <t>기타 사업비성 경비</t>
    <phoneticPr fontId="3" type="noConversion"/>
  </si>
  <si>
    <t>대 지 비</t>
    <phoneticPr fontId="3" type="noConversion"/>
  </si>
  <si>
    <t>부가가치세액</t>
    <phoneticPr fontId="3" type="noConversion"/>
  </si>
  <si>
    <t>총사업비 계</t>
    <phoneticPr fontId="3" type="noConversion"/>
  </si>
  <si>
    <t>주)1   :  순공사비란 재료비, 노무비, 경비를 합한 금액임</t>
    <phoneticPr fontId="3" type="noConversion"/>
  </si>
  <si>
    <t xml:space="preserve">   3   : 부가가치세액의 정의와 산정방법은 '부가가치세법'에 따름</t>
    <phoneticPr fontId="3" type="noConversion"/>
  </si>
  <si>
    <t xml:space="preserve">   4   : 간접비란 사업비중 총공사비를 제외한 설계비, 감리비, 일반분양시설경비등 사업비성 경비를 말하며, 세부비목은</t>
    <phoneticPr fontId="3" type="noConversion"/>
  </si>
  <si>
    <t xml:space="preserve">          다음과 같음</t>
    <phoneticPr fontId="3" type="noConversion"/>
  </si>
  <si>
    <t xml:space="preserve">       ·  일반분양시설경비 : 시공비, 운영비, 광고홍보비</t>
    <phoneticPr fontId="3" type="noConversion"/>
  </si>
  <si>
    <t xml:space="preserve">       ·  분담금 및 부담금  : 인입분담금(가스, 전기, 수도, 지역난방), 진입도로, 학교용지확보 부담금</t>
    <phoneticPr fontId="3" type="noConversion"/>
  </si>
  <si>
    <t xml:space="preserve">       ·  보상비 : 이주대책비, 이주 보상비</t>
    <phoneticPr fontId="3" type="noConversion"/>
  </si>
  <si>
    <t xml:space="preserve">       ·  기타 사업비성 경비 : 제세공과금, 측량, 교통, 환경 영향평가 수수료, 취득세, 등록세, 건물보존등기비 및 입주</t>
    <phoneticPr fontId="3" type="noConversion"/>
  </si>
  <si>
    <t xml:space="preserve">       ·  관리비, 감정평가 수수료, 분양, 임대보증 및 하자보증수수료 등 기타 사업비성 경비</t>
    <phoneticPr fontId="3" type="noConversion"/>
  </si>
  <si>
    <t xml:space="preserve">       ·  대지비 : 대지 구입비, 대지 구입 관련 금융비용 및 제세공과금</t>
    <phoneticPr fontId="3" type="noConversion"/>
  </si>
  <si>
    <t>분   야</t>
    <phoneticPr fontId="3" type="noConversion"/>
  </si>
  <si>
    <t xml:space="preserve"> 공   종</t>
    <phoneticPr fontId="3" type="noConversion"/>
  </si>
  <si>
    <t>타법 감리</t>
    <phoneticPr fontId="3" type="noConversion"/>
  </si>
  <si>
    <t>토목</t>
    <phoneticPr fontId="3" type="noConversion"/>
  </si>
  <si>
    <t>토공사</t>
    <phoneticPr fontId="3" type="noConversion"/>
  </si>
  <si>
    <t>(13개공종)</t>
    <phoneticPr fontId="3" type="noConversion"/>
  </si>
  <si>
    <t>흙막이 공사</t>
    <phoneticPr fontId="3" type="noConversion"/>
  </si>
  <si>
    <t>비탈면보호공사</t>
    <phoneticPr fontId="3" type="noConversion"/>
  </si>
  <si>
    <t>옹벽공사</t>
    <phoneticPr fontId="3" type="noConversion"/>
  </si>
  <si>
    <t>우.오수공사</t>
    <phoneticPr fontId="3" type="noConversion"/>
  </si>
  <si>
    <t>공동구공사</t>
    <phoneticPr fontId="3" type="noConversion"/>
  </si>
  <si>
    <t>지하저수조및 급수공사</t>
    <phoneticPr fontId="3" type="noConversion"/>
  </si>
  <si>
    <t>도로포장공사</t>
    <phoneticPr fontId="3" type="noConversion"/>
  </si>
  <si>
    <t>교통안전시설물공사</t>
    <phoneticPr fontId="3" type="noConversion"/>
  </si>
  <si>
    <t>정화조시설공사</t>
    <phoneticPr fontId="3" type="noConversion"/>
  </si>
  <si>
    <t>조경공사</t>
    <phoneticPr fontId="3" type="noConversion"/>
  </si>
  <si>
    <t>부대시설공사</t>
    <phoneticPr fontId="3" type="noConversion"/>
  </si>
  <si>
    <t>소계</t>
    <phoneticPr fontId="3" type="noConversion"/>
  </si>
  <si>
    <t>건축</t>
    <phoneticPr fontId="3" type="noConversion"/>
  </si>
  <si>
    <t>공통가설공사</t>
    <phoneticPr fontId="3" type="noConversion"/>
  </si>
  <si>
    <t>(23개공종)</t>
    <phoneticPr fontId="3" type="noConversion"/>
  </si>
  <si>
    <t>가시설물공사</t>
    <phoneticPr fontId="3" type="noConversion"/>
  </si>
  <si>
    <t>철근콘크리트공사</t>
    <phoneticPr fontId="3" type="noConversion"/>
  </si>
  <si>
    <t>조적공사</t>
    <phoneticPr fontId="3" type="noConversion"/>
  </si>
  <si>
    <t>미장공사</t>
    <phoneticPr fontId="3" type="noConversion"/>
  </si>
  <si>
    <t>단열공사</t>
    <phoneticPr fontId="3" type="noConversion"/>
  </si>
  <si>
    <t>방수.방습공사</t>
    <phoneticPr fontId="3" type="noConversion"/>
  </si>
  <si>
    <t>목공사</t>
    <phoneticPr fontId="3" type="noConversion"/>
  </si>
  <si>
    <t>가구공사</t>
    <phoneticPr fontId="3" type="noConversion"/>
  </si>
  <si>
    <t>금속공사</t>
    <phoneticPr fontId="3" type="noConversion"/>
  </si>
  <si>
    <t>지붕및 홈통공사</t>
    <phoneticPr fontId="3" type="noConversion"/>
  </si>
  <si>
    <t>창호공사</t>
    <phoneticPr fontId="3" type="noConversion"/>
  </si>
  <si>
    <t>유리공사</t>
    <phoneticPr fontId="3" type="noConversion"/>
  </si>
  <si>
    <t>타일공사</t>
    <phoneticPr fontId="3" type="noConversion"/>
  </si>
  <si>
    <t>돌공사</t>
    <phoneticPr fontId="3" type="noConversion"/>
  </si>
  <si>
    <t>도장공사</t>
    <phoneticPr fontId="3" type="noConversion"/>
  </si>
  <si>
    <t>도배공사</t>
    <phoneticPr fontId="3" type="noConversion"/>
  </si>
  <si>
    <t>수장공사</t>
    <phoneticPr fontId="3" type="noConversion"/>
  </si>
  <si>
    <t>주방용구공사</t>
    <phoneticPr fontId="3" type="noConversion"/>
  </si>
  <si>
    <t>잡공사</t>
    <phoneticPr fontId="3" type="noConversion"/>
  </si>
  <si>
    <t>기계설비</t>
    <phoneticPr fontId="3" type="noConversion"/>
  </si>
  <si>
    <t>급수설비공사</t>
    <phoneticPr fontId="3" type="noConversion"/>
  </si>
  <si>
    <t>(9개공사)</t>
    <phoneticPr fontId="3" type="noConversion"/>
  </si>
  <si>
    <t>급탕설비공사</t>
    <phoneticPr fontId="3" type="noConversion"/>
  </si>
  <si>
    <t>오배수 및 통기설비공사</t>
    <phoneticPr fontId="3" type="noConversion"/>
  </si>
  <si>
    <t>위생기구공사</t>
    <phoneticPr fontId="3" type="noConversion"/>
  </si>
  <si>
    <t>승강기기계공사</t>
    <phoneticPr fontId="3" type="noConversion"/>
  </si>
  <si>
    <t>난방설비공사</t>
    <phoneticPr fontId="3" type="noConversion"/>
  </si>
  <si>
    <t>가스설비공사</t>
    <phoneticPr fontId="3" type="noConversion"/>
  </si>
  <si>
    <t>자동제어설비공사</t>
    <phoneticPr fontId="3" type="noConversion"/>
  </si>
  <si>
    <t>특수설비공사</t>
    <phoneticPr fontId="3" type="noConversion"/>
  </si>
  <si>
    <t>전기</t>
    <phoneticPr fontId="3" type="noConversion"/>
  </si>
  <si>
    <t>수변전설비공사</t>
  </si>
  <si>
    <t>(15개공사)</t>
    <phoneticPr fontId="3" type="noConversion"/>
  </si>
  <si>
    <t>기계실동력설비공사</t>
  </si>
  <si>
    <t>옥외전력간선설비공사</t>
  </si>
  <si>
    <t>옥외보안등설비공사</t>
  </si>
  <si>
    <t>전기계실전등전열설비공사</t>
  </si>
  <si>
    <t>경비실전등전열설비공사</t>
  </si>
  <si>
    <t>단위세대전기설비공사</t>
  </si>
  <si>
    <t>옥내전력간선설비공사</t>
  </si>
  <si>
    <t>옥내공용부분전기설비공사</t>
  </si>
  <si>
    <t>피뢰침및접지설비공사</t>
  </si>
  <si>
    <t>CABLE TRAY 설비공사</t>
  </si>
  <si>
    <t>지하주차장전력간설비공사</t>
  </si>
  <si>
    <t>지하주차장전등전열설비공사</t>
  </si>
  <si>
    <t>주민공동시설전력간선설비공사</t>
  </si>
  <si>
    <t>주민공동시설전등전열설비공사</t>
  </si>
  <si>
    <t>정보통신(13개공사)</t>
    <phoneticPr fontId="3" type="noConversion"/>
  </si>
  <si>
    <t>소방설비(2개공사)</t>
    <phoneticPr fontId="3" type="noConversion"/>
  </si>
  <si>
    <t>순공사비 계</t>
    <phoneticPr fontId="3" type="noConversion"/>
  </si>
  <si>
    <t>이 윤</t>
    <phoneticPr fontId="3" type="noConversion"/>
  </si>
  <si>
    <t>총공사비계</t>
    <phoneticPr fontId="3" type="noConversion"/>
  </si>
  <si>
    <t>타법감리(전기)</t>
    <phoneticPr fontId="3" type="noConversion"/>
  </si>
  <si>
    <t xml:space="preserve">   2   : 일반관리비와 이윤에 대한 정의 및 산정방법은 '원가계산에 의한 예정가격작성준칙(회계예규)'에 따름</t>
    <phoneticPr fontId="3" type="noConversion"/>
  </si>
  <si>
    <t>평</t>
    <phoneticPr fontId="3" type="noConversion"/>
  </si>
  <si>
    <t>연면적</t>
    <phoneticPr fontId="3" type="noConversion"/>
  </si>
  <si>
    <t>공종별 총공사비 구성 현황표</t>
    <phoneticPr fontId="3" type="noConversion"/>
  </si>
  <si>
    <t>타법감리
(전기)</t>
    <phoneticPr fontId="3" type="noConversion"/>
  </si>
  <si>
    <t>순공사비</t>
    <phoneticPr fontId="3" type="noConversion"/>
  </si>
  <si>
    <t>하자보수충당금 제외</t>
    <phoneticPr fontId="3" type="noConversion"/>
  </si>
  <si>
    <t>하자보수충당금</t>
    <phoneticPr fontId="3" type="noConversion"/>
  </si>
  <si>
    <t>도급계약 기준</t>
    <phoneticPr fontId="3" type="noConversion"/>
  </si>
  <si>
    <t>부가세 산출</t>
    <phoneticPr fontId="3" type="noConversion"/>
  </si>
  <si>
    <t>실 적용 도급액</t>
    <phoneticPr fontId="3" type="noConversion"/>
  </si>
  <si>
    <t>도급액 부가세 차액
기타 사업비성 경비 포함</t>
    <phoneticPr fontId="3" type="noConversion"/>
  </si>
  <si>
    <t>(단위:천원)</t>
    <phoneticPr fontId="3" type="noConversion"/>
  </si>
  <si>
    <t>(단위:천원)</t>
    <phoneticPr fontId="3" type="noConversion"/>
  </si>
  <si>
    <t>▶ 공사명 : e편한세상 영종하늘도시 A46블럭 신축공사</t>
    <phoneticPr fontId="3" type="noConversion"/>
  </si>
  <si>
    <t>공사기간 : 2016. 11. 21 ~ 2019. 01. 20 (26개월)</t>
    <phoneticPr fontId="3" type="noConversion"/>
  </si>
  <si>
    <t>공            종</t>
    <phoneticPr fontId="3" type="noConversion"/>
  </si>
  <si>
    <t>2016년</t>
    <phoneticPr fontId="80" type="noConversion"/>
  </si>
  <si>
    <t>2017년</t>
    <phoneticPr fontId="3" type="noConversion"/>
  </si>
  <si>
    <t>2018년</t>
    <phoneticPr fontId="80" type="noConversion"/>
  </si>
  <si>
    <t>2019년</t>
    <phoneticPr fontId="80" type="noConversion"/>
  </si>
  <si>
    <t>비고</t>
    <phoneticPr fontId="3" type="noConversion"/>
  </si>
  <si>
    <t>1월</t>
    <phoneticPr fontId="80" type="noConversion"/>
  </si>
  <si>
    <t>2월</t>
    <phoneticPr fontId="80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</si>
  <si>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</si>
  <si>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</si>
  <si>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</si>
  <si>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</si>
  <si>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</si>
  <si>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</si>
  <si>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</si>
  <si>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</si>
  <si>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</si>
  <si>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</si>
  <si>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80" type="noConversion"/>
  </si>
  <si>
    <t>전체 공정</t>
    <phoneticPr fontId="80" type="noConversion"/>
  </si>
  <si>
    <t>2016.11.21~2019.01.20
(26개월)</t>
    <phoneticPr fontId="80" type="noConversion"/>
  </si>
  <si>
    <t>건축
공사</t>
    <phoneticPr fontId="3" type="noConversion"/>
  </si>
  <si>
    <t>구조체 공사</t>
    <phoneticPr fontId="3" type="noConversion"/>
  </si>
  <si>
    <t>2017.01.01~2018.06.30
(18개월)</t>
    <phoneticPr fontId="80" type="noConversion"/>
  </si>
  <si>
    <t>토목
공사</t>
    <phoneticPr fontId="3" type="noConversion"/>
  </si>
  <si>
    <t>조경공사</t>
    <phoneticPr fontId="3" type="noConversion"/>
  </si>
  <si>
    <t>2018.05.01~2018.12.31
(8개월)</t>
    <phoneticPr fontId="80" type="noConversion"/>
  </si>
  <si>
    <t>기계설비공사</t>
    <phoneticPr fontId="3" type="noConversion"/>
  </si>
  <si>
    <t>2017.01.01~2018.12.31
(24개월)</t>
    <phoneticPr fontId="80" type="noConversion"/>
  </si>
  <si>
    <t>2017.04.01~2018.11.15
(19.5개월)</t>
    <phoneticPr fontId="80" type="noConversion"/>
  </si>
  <si>
    <t>e편한세상 영종하늘도시 A46블럭 신축공사 예정공정표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</si>
</sst>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#,##0_ "/>
    <numFmt numFmtId="178" formatCode="&quot;₩&quot;\!\$#,##0_);[Red]&quot;₩&quot;\!\(&quot;₩&quot;\!\$#,##0&quot;₩&quot;\!\)"/>
    <numFmt numFmtId="179" formatCode="0_ "/>
    <numFmt numFmtId="180" formatCode="&quot;113-&quot;@"/>
    <numFmt numFmtId="181" formatCode="&quot;₩&quot;#,##0;&quot;₩&quot;\-#,##0"/>
    <numFmt numFmtId="182" formatCode="#\!\,##0_ "/>
    <numFmt numFmtId="183" formatCode="&quot;PG1130&quot;@&quot;01&quot;"/>
    <numFmt numFmtId="184" formatCode="###,###,###,###,###&quot;차&quot;&quot;이&quot;"/>
    <numFmt numFmtId="185" formatCode="yyyy/m/d"/>
    <numFmt numFmtId="186" formatCode="_ * #,##0.00_ ;_ * \-#,##0.00_ ;_ * &quot;-&quot;??_ ;_ @_ "/>
    <numFmt numFmtId="187" formatCode="_ * #,##0.00_ ;_ * &quot;₩&quot;\!\-#,##0.00_ ;_ * &quot;-&quot;??_ ;_ @_ "/>
    <numFmt numFmtId="188" formatCode="yy&quot;년&quot;m&quot;월&quot;d&quot;일&quot;"/>
    <numFmt numFmtId="189" formatCode="&quot;₩&quot;#,##0;[Red]&quot;₩&quot;\!\-&quot;₩&quot;#,##0"/>
    <numFmt numFmtId="190" formatCode="&quot;₩&quot;#,##0;[Red]&quot;₩&quot;&quot;₩&quot;\!\!\-&quot;₩&quot;#,##0"/>
    <numFmt numFmtId="191" formatCode="\$#,##0.0000_);\(\$#,##0.0000\)"/>
    <numFmt numFmtId="192" formatCode="&quot;₩&quot;\!\$#,##0.0000_);&quot;₩&quot;\!\(&quot;₩&quot;\!\$#,##0.0000&quot;₩&quot;\!\)"/>
    <numFmt numFmtId="193" formatCode="&quot;₩&quot;#,##0.00\ ;\(&quot;₩&quot;#,##0.00\)"/>
    <numFmt numFmtId="194" formatCode="_ * #,##0.000_ ;_ * \-#,##0.000_ ;_ * &quot;-&quot;_ ;_ @_ "/>
    <numFmt numFmtId="195" formatCode="_ * #,##0.0000_ ;_ * \-#,##0.0000_ ;_ * &quot;-&quot;_ ;_ @_ "/>
    <numFmt numFmtId="196" formatCode="0%\ "/>
    <numFmt numFmtId="197" formatCode="_ &quot;₩&quot;* #,##0_ ;_ &quot;₩&quot;* \-#,##0_ ;_ &quot;₩&quot;* &quot;-&quot;_ ;_ @_ "/>
    <numFmt numFmtId="198" formatCode="_ &quot;₩&quot;* #,##0_ ;_ &quot;₩&quot;* &quot;₩&quot;\!\-#,##0_ ;_ &quot;₩&quot;* &quot;-&quot;_ ;_ @_ "/>
    <numFmt numFmtId="199" formatCode="_ &quot;₩&quot;* #,##0.00_ ;_ &quot;₩&quot;* &quot;₩&quot;&quot;₩&quot;&quot;₩&quot;&quot;₩&quot;&quot;₩&quot;&quot;₩&quot;&quot;₩&quot;\-#,##0.00_ ;_ &quot;₩&quot;* &quot;-&quot;??_ ;_ @_ "/>
    <numFmt numFmtId="200" formatCode="_ &quot;₩&quot;* #,##0.00_ ;_ &quot;₩&quot;* \-#,##0.00_ ;_ &quot;₩&quot;* &quot;-&quot;??_ ;_ @_ "/>
    <numFmt numFmtId="201" formatCode="_ &quot;₩&quot;* #,##0.00_ ;_ &quot;₩&quot;* &quot;₩&quot;\!\-#,##0.00_ ;_ &quot;₩&quot;* &quot;-&quot;??_ ;_ @_ "/>
    <numFmt numFmtId="202" formatCode="&quot;₩&quot;#,##0;&quot;₩&quot;&quot;₩&quot;&quot;₩&quot;&quot;₩&quot;&quot;₩&quot;&quot;₩&quot;&quot;₩&quot;&quot;₩&quot;&quot;₩&quot;\-#,##0"/>
    <numFmt numFmtId="203" formatCode="_ * #,##0_ ;_ * \-#,##0_ ;_ * &quot;-&quot;_ ;_ @_ "/>
    <numFmt numFmtId="204" formatCode="_ * #,##0_ ;_ * &quot;₩&quot;\!\-#,##0_ ;_ * &quot;-&quot;_ ;_ @_ "/>
    <numFmt numFmtId="205" formatCode="_ * #,##0.00_ ;_ * &quot;₩&quot;&quot;₩&quot;&quot;₩&quot;&quot;₩&quot;&quot;₩&quot;&quot;₩&quot;&quot;₩&quot;\-#,##0.00_ ;_ * &quot;-&quot;??_ ;_ @_ "/>
    <numFmt numFmtId="206" formatCode="&quot;₩&quot;#,##0;[Red]&quot;₩&quot;&quot;₩&quot;&quot;₩&quot;&quot;₩&quot;&quot;₩&quot;&quot;₩&quot;&quot;₩&quot;&quot;₩&quot;&quot;₩&quot;\-#,##0"/>
    <numFmt numFmtId="207" formatCode="#."/>
    <numFmt numFmtId="208" formatCode="_-* #,##0.00_-;&quot;₩&quot;&quot;₩&quot;&quot;₩&quot;&quot;₩&quot;\-* #,##0.00_-;_-* &quot;-&quot;??_-;_-@_-"/>
    <numFmt numFmtId="209" formatCode="_(* #,##0.00_);_(* &quot;₩&quot;&quot;₩&quot;&quot;₩&quot;&quot;₩&quot;&quot;₩&quot;&quot;₩&quot;&quot;₩&quot;\(#,##0.00&quot;₩&quot;&quot;₩&quot;&quot;₩&quot;&quot;₩&quot;&quot;₩&quot;&quot;₩&quot;&quot;₩&quot;\);_(* &quot;-&quot;??_);_(@_)"/>
    <numFmt numFmtId="210" formatCode="_(&quot;$&quot;* #,##0.00_);_(&quot;$&quot;* &quot;₩&quot;&quot;₩&quot;&quot;₩&quot;&quot;₩&quot;&quot;₩&quot;&quot;₩&quot;&quot;₩&quot;\(#,##0.00&quot;₩&quot;&quot;₩&quot;&quot;₩&quot;&quot;₩&quot;&quot;₩&quot;&quot;₩&quot;&quot;₩&quot;\);_(&quot;$&quot;* &quot;-&quot;??_);_(@_)"/>
    <numFmt numFmtId="211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12" formatCode="_-[$€-2]* #,##0.00_-;\-[$€-2]* #,##0.00_-;_-[$€-2]* &quot;-&quot;??_-"/>
    <numFmt numFmtId="213" formatCode="#,##0.00;[Red]#,##0.00"/>
    <numFmt numFmtId="214" formatCode="_(&quot;$&quot;* #,##0_);_(&quot;$&quot;* \(#,##0\);_(&quot;$&quot;* &quot;-&quot;_);_(@_)"/>
    <numFmt numFmtId="215" formatCode="_(&quot;$&quot;* #,##0.00_);_(&quot;$&quot;* \(#,##0.00\);_(&quot;$&quot;* &quot;-&quot;??_);_(@_)"/>
    <numFmt numFmtId="216" formatCode="0.0%"/>
    <numFmt numFmtId="217" formatCode="#,##0_ ;[Red]\-#,##0\ "/>
    <numFmt numFmtId="218" formatCode="0.000%"/>
    <numFmt numFmtId="219" formatCode="#,##0.0_ ;[Red]\-#,##0.0\ "/>
    <numFmt numFmtId="220" formatCode="#,##0.000_ ;[Red]\-#,##0.000\ "/>
    <numFmt numFmtId="221" formatCode="0&quot;월&quot;"/>
    <numFmt numFmtId="222" formatCode="_(* #,##0_);_(* \(#,##0\);_(* &quot;-&quot;_);_(@_)"/>
    <numFmt numFmtId="223" formatCode="_(* #,##0.00_);_(* \(#,##0.00\);_(* &quot;-&quot;??_);_(@_)"/>
    <numFmt numFmtId="224" formatCode="&quot;₩&quot;#,##0.00;&quot;₩&quot;\-#,##0.00"/>
  </numFmts>
  <fonts count="92">
    <font>
      <sz val="11"/>
      <name val="돋움"/>
      <family val="3"/>
      <charset val="129"/>
    </font>
    <font>
      <sz val="11"/>
      <color indexed="8"/>
      <name val="가을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9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9"/>
      <name val="Arial"/>
      <family val="2"/>
    </font>
    <font>
      <sz val="10"/>
      <name val="Times New Roman"/>
      <family val="1"/>
    </font>
    <font>
      <sz val="20"/>
      <name val="돋움체"/>
      <family val="3"/>
      <charset val="129"/>
    </font>
    <font>
      <sz val="10"/>
      <name val="옛체"/>
      <family val="1"/>
      <charset val="129"/>
    </font>
    <font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2"/>
      <name val="Times New Roman"/>
      <family val="1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2"/>
      <name val="宋体"/>
      <family val="3"/>
      <charset val="129"/>
    </font>
    <font>
      <b/>
      <sz val="14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0"/>
      <name val="¹ÙÅÁÃ¼"/>
      <family val="1"/>
      <charset val="129"/>
    </font>
    <font>
      <sz val="10"/>
      <name val="¹UAAA¼"/>
      <family val="1"/>
    </font>
    <font>
      <sz val="10"/>
      <name val="¹ÙÅÁÃ¼"/>
      <family val="1"/>
    </font>
    <font>
      <sz val="10"/>
      <name val="¹UAAA¼"/>
      <family val="1"/>
      <charset val="129"/>
    </font>
    <font>
      <sz val="12"/>
      <name val="±¼¸²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8"/>
      <name val="¹UAAA¼"/>
      <family val="1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0"/>
      <name val="굴림체"/>
      <family val="3"/>
      <charset val="129"/>
    </font>
    <font>
      <sz val="10"/>
      <color theme="0"/>
      <name val="굴림체"/>
      <family val="3"/>
      <charset val="129"/>
    </font>
    <font>
      <sz val="12"/>
      <color rgb="FFFF0000"/>
      <name val="굴림체"/>
      <family val="3"/>
      <charset val="129"/>
    </font>
    <font>
      <b/>
      <sz val="12"/>
      <color rgb="FF004EEA"/>
      <name val="굴림체"/>
      <family val="3"/>
      <charset val="129"/>
    </font>
    <font>
      <sz val="16"/>
      <color rgb="FFC00000"/>
      <name val="굴림체"/>
      <family val="3"/>
      <charset val="129"/>
    </font>
    <font>
      <sz val="20"/>
      <color rgb="FFC0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8"/>
      <color rgb="FFFF0000"/>
      <name val="굴림체"/>
      <family val="3"/>
      <charset val="129"/>
    </font>
    <font>
      <sz val="20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휴먼엑스포"/>
      <family val="1"/>
      <charset val="129"/>
    </font>
    <font>
      <sz val="14"/>
      <name val="맑은 고딕"/>
      <family val="3"/>
      <charset val="129"/>
      <scheme val="minor"/>
    </font>
    <font>
      <sz val="14"/>
      <name val="휴먼엑스포"/>
      <family val="1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휴먼엑스포"/>
      <family val="1"/>
      <charset val="129"/>
    </font>
    <font>
      <sz val="9"/>
      <name val="맑은 고딕"/>
      <family val="3"/>
      <charset val="129"/>
      <scheme val="major"/>
    </font>
    <font>
      <sz val="8"/>
      <name val="굴림체"/>
      <family val="3"/>
      <charset val="129"/>
    </font>
    <font>
      <sz val="8"/>
      <name val="휴먼엑스포"/>
      <family val="1"/>
      <charset val="129"/>
    </font>
    <font>
      <sz val="15"/>
      <name val="휴먼엑스포"/>
      <family val="1"/>
      <charset val="129"/>
    </font>
    <font>
      <sz val="12"/>
      <color rgb="FFFF0000"/>
      <name val="휴먼엑스포"/>
      <family val="1"/>
      <charset val="129"/>
    </font>
    <font>
      <sz val="10"/>
      <color indexed="8"/>
      <name val="MS Sans Serif"/>
      <family val="2"/>
    </font>
    <font>
      <sz val="12"/>
      <name val="¸íÁ¶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07">
    <xf numFmtId="0" fontId="0" fillId="0" borderId="0"/>
    <xf numFmtId="0" fontId="7" fillId="0" borderId="0">
      <protection locked="0"/>
    </xf>
    <xf numFmtId="0" fontId="8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3" fontId="9" fillId="0" borderId="1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2" fillId="0" borderId="0" applyNumberFormat="0" applyFont="0" applyFill="0" applyBorder="0" applyAlignment="0" applyProtection="0"/>
    <xf numFmtId="179" fontId="2" fillId="0" borderId="0" applyNumberFormat="0" applyFont="0" applyFill="0" applyBorder="0" applyAlignment="0" applyProtection="0"/>
    <xf numFmtId="180" fontId="2" fillId="0" borderId="0" applyNumberFormat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7" fillId="0" borderId="0"/>
    <xf numFmtId="0" fontId="7" fillId="0" borderId="0"/>
    <xf numFmtId="0" fontId="8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40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2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0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2" fillId="0" borderId="0" applyFont="0" applyFill="0" applyBorder="0" applyAlignment="0" applyProtection="0"/>
    <xf numFmtId="0" fontId="8" fillId="0" borderId="0"/>
    <xf numFmtId="0" fontId="11" fillId="0" borderId="0"/>
    <xf numFmtId="0" fontId="8" fillId="0" borderId="0"/>
    <xf numFmtId="0" fontId="8" fillId="0" borderId="0"/>
    <xf numFmtId="0" fontId="10" fillId="0" borderId="0"/>
    <xf numFmtId="0" fontId="2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40" fontId="10" fillId="0" borderId="0" applyFont="0" applyFill="0" applyBorder="0" applyAlignment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3" fillId="0" borderId="0">
      <alignment horizontal="centerContinuous"/>
    </xf>
    <xf numFmtId="0" fontId="11" fillId="0" borderId="0"/>
    <xf numFmtId="0" fontId="14" fillId="0" borderId="0"/>
    <xf numFmtId="0" fontId="2" fillId="0" borderId="0">
      <protection locked="0"/>
    </xf>
    <xf numFmtId="196" fontId="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79" fontId="30" fillId="0" borderId="0" applyBorder="0" applyProtection="0">
      <alignment horizontal="centerContinuous"/>
    </xf>
    <xf numFmtId="0" fontId="2" fillId="0" borderId="0">
      <protection locked="0"/>
    </xf>
    <xf numFmtId="179" fontId="30" fillId="0" borderId="0" applyBorder="0" applyProtection="0">
      <alignment horizontal="centerContinuous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32" fillId="0" borderId="0">
      <protection locked="0"/>
    </xf>
    <xf numFmtId="0" fontId="33" fillId="0" borderId="0" applyFont="0" applyFill="0" applyBorder="0" applyAlignment="0" applyProtection="0"/>
    <xf numFmtId="197" fontId="34" fillId="0" borderId="0" applyFont="0" applyFill="0" applyBorder="0" applyAlignment="0" applyProtection="0"/>
    <xf numFmtId="198" fontId="35" fillId="0" borderId="0" applyFont="0" applyFill="0" applyBorder="0" applyAlignment="0" applyProtection="0"/>
    <xf numFmtId="198" fontId="36" fillId="0" borderId="0" applyFont="0" applyFill="0" applyBorder="0" applyAlignment="0" applyProtection="0"/>
    <xf numFmtId="197" fontId="35" fillId="0" borderId="0" applyFont="0" applyFill="0" applyBorder="0" applyAlignment="0" applyProtection="0"/>
    <xf numFmtId="197" fontId="36" fillId="0" borderId="0" applyFont="0" applyFill="0" applyBorder="0" applyAlignment="0" applyProtection="0"/>
    <xf numFmtId="197" fontId="37" fillId="0" borderId="0" applyFont="0" applyFill="0" applyBorder="0" applyAlignment="0" applyProtection="0"/>
    <xf numFmtId="197" fontId="34" fillId="0" borderId="0" applyFont="0" applyFill="0" applyBorder="0" applyAlignment="0" applyProtection="0"/>
    <xf numFmtId="198" fontId="35" fillId="0" borderId="0" applyFont="0" applyFill="0" applyBorder="0" applyAlignment="0" applyProtection="0"/>
    <xf numFmtId="198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197" fontId="37" fillId="0" borderId="0" applyFont="0" applyFill="0" applyBorder="0" applyAlignment="0" applyProtection="0"/>
    <xf numFmtId="197" fontId="34" fillId="0" borderId="0" applyFont="0" applyFill="0" applyBorder="0" applyAlignment="0" applyProtection="0"/>
    <xf numFmtId="197" fontId="37" fillId="0" borderId="0" applyFont="0" applyFill="0" applyBorder="0" applyAlignment="0" applyProtection="0"/>
    <xf numFmtId="197" fontId="34" fillId="0" borderId="0" applyFont="0" applyFill="0" applyBorder="0" applyAlignment="0" applyProtection="0"/>
    <xf numFmtId="199" fontId="33" fillId="0" borderId="0" applyFont="0" applyFill="0" applyBorder="0" applyAlignment="0" applyProtection="0"/>
    <xf numFmtId="197" fontId="38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2" fillId="0" borderId="0">
      <protection locked="0"/>
    </xf>
    <xf numFmtId="0" fontId="33" fillId="0" borderId="0" applyFont="0" applyFill="0" applyBorder="0" applyAlignment="0" applyProtection="0"/>
    <xf numFmtId="200" fontId="34" fillId="0" borderId="0" applyFont="0" applyFill="0" applyBorder="0" applyAlignment="0" applyProtection="0"/>
    <xf numFmtId="201" fontId="35" fillId="0" borderId="0" applyFont="0" applyFill="0" applyBorder="0" applyAlignment="0" applyProtection="0"/>
    <xf numFmtId="201" fontId="36" fillId="0" borderId="0" applyFont="0" applyFill="0" applyBorder="0" applyAlignment="0" applyProtection="0"/>
    <xf numFmtId="200" fontId="35" fillId="0" borderId="0" applyFont="0" applyFill="0" applyBorder="0" applyAlignment="0" applyProtection="0"/>
    <xf numFmtId="200" fontId="36" fillId="0" borderId="0" applyFont="0" applyFill="0" applyBorder="0" applyAlignment="0" applyProtection="0"/>
    <xf numFmtId="200" fontId="37" fillId="0" borderId="0" applyFont="0" applyFill="0" applyBorder="0" applyAlignment="0" applyProtection="0"/>
    <xf numFmtId="200" fontId="34" fillId="0" borderId="0" applyFont="0" applyFill="0" applyBorder="0" applyAlignment="0" applyProtection="0"/>
    <xf numFmtId="201" fontId="35" fillId="0" borderId="0" applyFont="0" applyFill="0" applyBorder="0" applyAlignment="0" applyProtection="0"/>
    <xf numFmtId="201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200" fontId="37" fillId="0" borderId="0" applyFont="0" applyFill="0" applyBorder="0" applyAlignment="0" applyProtection="0"/>
    <xf numFmtId="200" fontId="34" fillId="0" borderId="0" applyFont="0" applyFill="0" applyBorder="0" applyAlignment="0" applyProtection="0"/>
    <xf numFmtId="200" fontId="37" fillId="0" borderId="0" applyFont="0" applyFill="0" applyBorder="0" applyAlignment="0" applyProtection="0"/>
    <xf numFmtId="200" fontId="34" fillId="0" borderId="0" applyFont="0" applyFill="0" applyBorder="0" applyAlignment="0" applyProtection="0"/>
    <xf numFmtId="202" fontId="33" fillId="0" borderId="0" applyFont="0" applyFill="0" applyBorder="0" applyAlignment="0" applyProtection="0"/>
    <xf numFmtId="200" fontId="38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2" fillId="0" borderId="0">
      <protection locked="0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>
      <protection locked="0"/>
    </xf>
    <xf numFmtId="0" fontId="40" fillId="0" borderId="0" applyFont="0" applyFill="0" applyBorder="0" applyAlignment="0" applyProtection="0"/>
    <xf numFmtId="203" fontId="34" fillId="0" borderId="0" applyFont="0" applyFill="0" applyBorder="0" applyAlignment="0" applyProtection="0"/>
    <xf numFmtId="204" fontId="35" fillId="0" borderId="0" applyFont="0" applyFill="0" applyBorder="0" applyAlignment="0" applyProtection="0"/>
    <xf numFmtId="204" fontId="36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6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4" fillId="0" borderId="0" applyFont="0" applyFill="0" applyBorder="0" applyAlignment="0" applyProtection="0"/>
    <xf numFmtId="204" fontId="35" fillId="0" borderId="0" applyFont="0" applyFill="0" applyBorder="0" applyAlignment="0" applyProtection="0"/>
    <xf numFmtId="204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4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4" fillId="0" borderId="0" applyFont="0" applyFill="0" applyBorder="0" applyAlignment="0" applyProtection="0"/>
    <xf numFmtId="205" fontId="33" fillId="0" borderId="0" applyFont="0" applyFill="0" applyBorder="0" applyAlignment="0" applyProtection="0"/>
    <xf numFmtId="203" fontId="38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6" fontId="34" fillId="0" borderId="0" applyFont="0" applyFill="0" applyBorder="0" applyAlignment="0" applyProtection="0"/>
    <xf numFmtId="187" fontId="35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35" fillId="0" borderId="0" applyFont="0" applyFill="0" applyBorder="0" applyAlignment="0" applyProtection="0"/>
    <xf numFmtId="186" fontId="36" fillId="0" borderId="0" applyFont="0" applyFill="0" applyBorder="0" applyAlignment="0" applyProtection="0"/>
    <xf numFmtId="186" fontId="37" fillId="0" borderId="0" applyFont="0" applyFill="0" applyBorder="0" applyAlignment="0" applyProtection="0"/>
    <xf numFmtId="186" fontId="34" fillId="0" borderId="0" applyFont="0" applyFill="0" applyBorder="0" applyAlignment="0" applyProtection="0"/>
    <xf numFmtId="187" fontId="35" fillId="0" borderId="0" applyFont="0" applyFill="0" applyBorder="0" applyAlignment="0" applyProtection="0"/>
    <xf numFmtId="187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186" fontId="37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7" fillId="0" borderId="0" applyFont="0" applyFill="0" applyBorder="0" applyAlignment="0" applyProtection="0"/>
    <xf numFmtId="186" fontId="34" fillId="0" borderId="0" applyFont="0" applyFill="0" applyBorder="0" applyAlignment="0" applyProtection="0"/>
    <xf numFmtId="206" fontId="33" fillId="0" borderId="0" applyFont="0" applyFill="0" applyBorder="0" applyAlignment="0" applyProtection="0"/>
    <xf numFmtId="186" fontId="38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1" fillId="0" borderId="0"/>
    <xf numFmtId="0" fontId="41" fillId="0" borderId="0"/>
    <xf numFmtId="0" fontId="34" fillId="0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37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3" fillId="0" borderId="0"/>
    <xf numFmtId="0" fontId="37" fillId="0" borderId="0"/>
    <xf numFmtId="0" fontId="34" fillId="0" borderId="0"/>
    <xf numFmtId="0" fontId="2" fillId="0" borderId="0" applyFill="0" applyBorder="0" applyAlignment="0"/>
    <xf numFmtId="0" fontId="46" fillId="0" borderId="0"/>
    <xf numFmtId="0" fontId="2" fillId="0" borderId="0">
      <protection locked="0"/>
    </xf>
    <xf numFmtId="207" fontId="47" fillId="0" borderId="0">
      <protection locked="0"/>
    </xf>
    <xf numFmtId="0" fontId="3" fillId="0" borderId="0" applyFont="0" applyFill="0" applyBorder="0" applyAlignment="0" applyProtection="0"/>
    <xf numFmtId="208" fontId="2" fillId="0" borderId="0"/>
    <xf numFmtId="209" fontId="12" fillId="0" borderId="0" applyFont="0" applyFill="0" applyBorder="0" applyAlignment="0" applyProtection="0"/>
    <xf numFmtId="0" fontId="48" fillId="0" borderId="0" applyNumberFormat="0" applyAlignment="0">
      <alignment horizontal="left"/>
    </xf>
    <xf numFmtId="207" fontId="47" fillId="0" borderId="0">
      <protection locked="0"/>
    </xf>
    <xf numFmtId="0" fontId="3" fillId="0" borderId="0" applyFont="0" applyFill="0" applyBorder="0" applyAlignment="0" applyProtection="0"/>
    <xf numFmtId="210" fontId="12" fillId="0" borderId="0" applyFont="0" applyFill="0" applyBorder="0" applyAlignment="0" applyProtection="0"/>
    <xf numFmtId="0" fontId="8" fillId="0" borderId="0"/>
    <xf numFmtId="207" fontId="4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11" fontId="2" fillId="0" borderId="0"/>
    <xf numFmtId="0" fontId="49" fillId="0" borderId="0" applyNumberFormat="0" applyAlignment="0">
      <alignment horizontal="left"/>
    </xf>
    <xf numFmtId="212" fontId="2" fillId="0" borderId="0" applyFont="0" applyFill="0" applyBorder="0" applyAlignment="0" applyProtection="0"/>
    <xf numFmtId="207" fontId="47" fillId="0" borderId="0">
      <protection locked="0"/>
    </xf>
    <xf numFmtId="0" fontId="50" fillId="0" borderId="0" applyNumberFormat="0" applyFill="0" applyBorder="0" applyAlignment="0" applyProtection="0"/>
    <xf numFmtId="38" fontId="51" fillId="2" borderId="0" applyNumberFormat="0" applyBorder="0" applyAlignment="0" applyProtection="0"/>
    <xf numFmtId="0" fontId="52" fillId="0" borderId="0">
      <alignment horizontal="left"/>
    </xf>
    <xf numFmtId="0" fontId="53" fillId="0" borderId="2" applyNumberFormat="0" applyAlignment="0" applyProtection="0">
      <alignment horizontal="left" vertical="center"/>
    </xf>
    <xf numFmtId="0" fontId="53" fillId="0" borderId="3">
      <alignment horizontal="left" vertical="center"/>
    </xf>
    <xf numFmtId="207" fontId="54" fillId="0" borderId="0">
      <protection locked="0"/>
    </xf>
    <xf numFmtId="207" fontId="54" fillId="0" borderId="0">
      <protection locked="0"/>
    </xf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10" fontId="51" fillId="2" borderId="1" applyNumberFormat="0" applyBorder="0" applyAlignment="0" applyProtection="0"/>
    <xf numFmtId="0" fontId="1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7" fillId="0" borderId="4"/>
    <xf numFmtId="37" fontId="58" fillId="0" borderId="0"/>
    <xf numFmtId="0" fontId="7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12" fillId="0" borderId="0"/>
    <xf numFmtId="0" fontId="12" fillId="0" borderId="0" applyFont="0" applyFill="0" applyBorder="0" applyAlignment="0" applyProtection="0">
      <alignment horizontal="centerContinuous"/>
    </xf>
    <xf numFmtId="0" fontId="12" fillId="0" borderId="0" applyFont="0" applyFill="0" applyBorder="0" applyAlignment="0" applyProtection="0">
      <alignment horizontal="centerContinuous"/>
    </xf>
    <xf numFmtId="0" fontId="12" fillId="0" borderId="0" applyFont="0" applyFill="0" applyBorder="0" applyAlignment="0" applyProtection="0">
      <alignment horizontal="centerContinuous"/>
    </xf>
    <xf numFmtId="213" fontId="7" fillId="0" borderId="0" applyFont="0" applyFill="0" applyBorder="0" applyAlignment="0" applyProtection="0">
      <alignment horizontal="centerContinuous"/>
    </xf>
    <xf numFmtId="0" fontId="11" fillId="0" borderId="0"/>
    <xf numFmtId="207" fontId="47" fillId="0" borderId="0">
      <protection locked="0"/>
    </xf>
    <xf numFmtId="10" fontId="8" fillId="0" borderId="0" applyFont="0" applyFill="0" applyBorder="0" applyAlignment="0" applyProtection="0"/>
    <xf numFmtId="207" fontId="47" fillId="0" borderId="0">
      <protection locked="0"/>
    </xf>
    <xf numFmtId="30" fontId="60" fillId="0" borderId="0" applyNumberFormat="0" applyFill="0" applyBorder="0" applyAlignment="0" applyProtection="0">
      <alignment horizontal="left"/>
    </xf>
    <xf numFmtId="0" fontId="8" fillId="0" borderId="0"/>
    <xf numFmtId="0" fontId="57" fillId="0" borderId="0"/>
    <xf numFmtId="40" fontId="61" fillId="0" borderId="0" applyBorder="0">
      <alignment horizontal="right"/>
    </xf>
    <xf numFmtId="0" fontId="62" fillId="3" borderId="0">
      <alignment horizontal="centerContinuous"/>
    </xf>
    <xf numFmtId="0" fontId="63" fillId="0" borderId="0" applyFill="0" applyBorder="0" applyProtection="0">
      <alignment horizontal="centerContinuous" vertical="center"/>
    </xf>
    <xf numFmtId="0" fontId="15" fillId="2" borderId="0" applyFill="0" applyBorder="0" applyProtection="0">
      <alignment horizontal="center" vertical="center"/>
    </xf>
    <xf numFmtId="207" fontId="47" fillId="0" borderId="5">
      <protection locked="0"/>
    </xf>
    <xf numFmtId="214" fontId="8" fillId="0" borderId="0" applyFont="0" applyFill="0" applyBorder="0" applyAlignment="0" applyProtection="0"/>
    <xf numFmtId="215" fontId="8" fillId="0" borderId="0" applyFont="0" applyFill="0" applyBorder="0" applyAlignment="0" applyProtection="0"/>
    <xf numFmtId="214" fontId="8" fillId="0" borderId="0" applyFont="0" applyFill="0" applyBorder="0" applyAlignment="0" applyProtection="0"/>
    <xf numFmtId="215" fontId="8" fillId="0" borderId="0" applyFont="0" applyFill="0" applyBorder="0" applyAlignment="0" applyProtection="0"/>
    <xf numFmtId="176" fontId="15" fillId="0" borderId="0"/>
    <xf numFmtId="2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181" fontId="7" fillId="0" borderId="1">
      <alignment horizontal="right" vertical="center" shrinkToFit="1"/>
    </xf>
    <xf numFmtId="176" fontId="6" fillId="0" borderId="0"/>
    <xf numFmtId="0" fontId="16" fillId="0" borderId="0" applyFont="0" applyFill="0" applyBorder="0" applyAlignment="0" applyProtection="0"/>
    <xf numFmtId="3" fontId="10" fillId="0" borderId="6">
      <alignment horizontal="center"/>
    </xf>
    <xf numFmtId="0" fontId="16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0" fontId="23" fillId="0" borderId="0"/>
    <xf numFmtId="0" fontId="24" fillId="0" borderId="0"/>
    <xf numFmtId="0" fontId="8" fillId="0" borderId="0"/>
    <xf numFmtId="182" fontId="25" fillId="0" borderId="7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0" fillId="0" borderId="0"/>
    <xf numFmtId="0" fontId="2" fillId="0" borderId="0" applyFont="0" applyFill="0" applyBorder="0" applyAlignment="0" applyProtection="0"/>
    <xf numFmtId="0" fontId="11" fillId="0" borderId="0"/>
    <xf numFmtId="0" fontId="26" fillId="0" borderId="8"/>
    <xf numFmtId="0" fontId="27" fillId="0" borderId="0"/>
    <xf numFmtId="183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11" fillId="0" borderId="0"/>
    <xf numFmtId="0" fontId="11" fillId="0" borderId="0"/>
    <xf numFmtId="0" fontId="7" fillId="0" borderId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7" fillId="0" borderId="0" applyFont="0" applyFill="0" applyBorder="0" applyAlignment="0" applyProtection="0"/>
    <xf numFmtId="0" fontId="2" fillId="0" borderId="0">
      <protection locked="0"/>
    </xf>
    <xf numFmtId="3" fontId="7" fillId="0" borderId="0" applyFont="0" applyFill="0" applyBorder="0" applyAlignment="0" applyProtection="0"/>
    <xf numFmtId="0" fontId="7" fillId="0" borderId="7">
      <alignment vertical="center"/>
    </xf>
    <xf numFmtId="0" fontId="7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16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7" fillId="0" borderId="7">
      <alignment vertical="center" wrapText="1"/>
    </xf>
    <xf numFmtId="0" fontId="16" fillId="0" borderId="9" applyNumberFormat="0" applyFont="0" applyFill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3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>
      <alignment vertical="center"/>
    </xf>
    <xf numFmtId="3" fontId="9" fillId="0" borderId="1"/>
    <xf numFmtId="3" fontId="9" fillId="0" borderId="1"/>
    <xf numFmtId="214" fontId="88" fillId="0" borderId="0" applyFont="0" applyFill="0" applyBorder="0" applyAlignment="0" applyProtection="0"/>
    <xf numFmtId="215" fontId="88" fillId="0" borderId="0" applyFont="0" applyFill="0" applyBorder="0" applyAlignment="0" applyProtection="0"/>
    <xf numFmtId="222" fontId="88" fillId="0" borderId="0" applyFont="0" applyFill="0" applyBorder="0" applyAlignment="0" applyProtection="0"/>
    <xf numFmtId="223" fontId="88" fillId="0" borderId="0" applyFont="0" applyFill="0" applyBorder="0" applyAlignment="0" applyProtection="0"/>
    <xf numFmtId="0" fontId="89" fillId="0" borderId="0"/>
    <xf numFmtId="0" fontId="90" fillId="0" borderId="0">
      <protection locked="0"/>
    </xf>
    <xf numFmtId="0" fontId="90" fillId="0" borderId="0">
      <protection locked="0"/>
    </xf>
    <xf numFmtId="0" fontId="91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0" fontId="91" fillId="0" borderId="0">
      <protection locked="0"/>
    </xf>
    <xf numFmtId="224" fontId="15" fillId="0" borderId="0">
      <alignment horizontal="left" vertical="center"/>
    </xf>
    <xf numFmtId="0" fontId="2" fillId="0" borderId="0">
      <alignment vertical="center"/>
    </xf>
    <xf numFmtId="0" fontId="2" fillId="0" borderId="0"/>
  </cellStyleXfs>
  <cellXfs count="261">
    <xf numFmtId="0" fontId="0" fillId="0" borderId="0" xfId="0"/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Continuous" vertical="center"/>
    </xf>
    <xf numFmtId="0" fontId="6" fillId="0" borderId="17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0" fontId="6" fillId="0" borderId="18" xfId="0" applyFont="1" applyFill="1" applyBorder="1" applyAlignment="1">
      <alignment vertical="center"/>
    </xf>
    <xf numFmtId="0" fontId="64" fillId="0" borderId="0" xfId="0" applyFont="1" applyAlignment="1">
      <alignment vertical="center"/>
    </xf>
    <xf numFmtId="216" fontId="28" fillId="0" borderId="0" xfId="0" applyNumberFormat="1" applyFont="1" applyBorder="1" applyAlignment="1">
      <alignment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177" fontId="6" fillId="4" borderId="20" xfId="0" applyNumberFormat="1" applyFont="1" applyFill="1" applyBorder="1" applyAlignment="1">
      <alignment horizontal="center" vertical="center"/>
    </xf>
    <xf numFmtId="216" fontId="28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217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vertical="center"/>
    </xf>
    <xf numFmtId="219" fontId="28" fillId="0" borderId="0" xfId="0" applyNumberFormat="1" applyFont="1" applyBorder="1" applyAlignment="1">
      <alignment vertical="center"/>
    </xf>
    <xf numFmtId="177" fontId="28" fillId="0" borderId="0" xfId="0" applyNumberFormat="1" applyFont="1" applyAlignment="1">
      <alignment vertical="center"/>
    </xf>
    <xf numFmtId="177" fontId="28" fillId="0" borderId="0" xfId="0" applyNumberFormat="1" applyFont="1" applyFill="1" applyAlignment="1">
      <alignment vertical="center"/>
    </xf>
    <xf numFmtId="217" fontId="28" fillId="0" borderId="0" xfId="0" applyNumberFormat="1" applyFont="1" applyAlignment="1">
      <alignment vertical="center"/>
    </xf>
    <xf numFmtId="176" fontId="28" fillId="0" borderId="0" xfId="0" applyNumberFormat="1" applyFont="1" applyAlignment="1">
      <alignment vertical="center"/>
    </xf>
    <xf numFmtId="217" fontId="6" fillId="0" borderId="29" xfId="0" applyNumberFormat="1" applyFont="1" applyFill="1" applyBorder="1" applyAlignment="1">
      <alignment horizontal="right" vertical="center" shrinkToFit="1"/>
    </xf>
    <xf numFmtId="217" fontId="6" fillId="0" borderId="30" xfId="0" applyNumberFormat="1" applyFont="1" applyFill="1" applyBorder="1" applyAlignment="1">
      <alignment horizontal="right" vertical="center" shrinkToFit="1"/>
    </xf>
    <xf numFmtId="217" fontId="6" fillId="0" borderId="31" xfId="0" applyNumberFormat="1" applyFont="1" applyFill="1" applyBorder="1" applyAlignment="1">
      <alignment horizontal="right" vertical="center" shrinkToFit="1"/>
    </xf>
    <xf numFmtId="217" fontId="64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 shrinkToFit="1"/>
    </xf>
    <xf numFmtId="176" fontId="4" fillId="0" borderId="0" xfId="0" applyNumberFormat="1" applyFont="1" applyAlignment="1">
      <alignment vertical="center" shrinkToFit="1"/>
    </xf>
    <xf numFmtId="177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 shrinkToFit="1"/>
    </xf>
    <xf numFmtId="0" fontId="64" fillId="0" borderId="0" xfId="0" applyFont="1" applyAlignment="1">
      <alignment vertical="center" shrinkToFit="1"/>
    </xf>
    <xf numFmtId="217" fontId="6" fillId="0" borderId="1" xfId="0" applyNumberFormat="1" applyFont="1" applyFill="1" applyBorder="1" applyAlignment="1">
      <alignment vertical="center" shrinkToFit="1"/>
    </xf>
    <xf numFmtId="217" fontId="6" fillId="0" borderId="32" xfId="0" applyNumberFormat="1" applyFont="1" applyFill="1" applyBorder="1" applyAlignment="1">
      <alignment vertical="center" shrinkToFit="1"/>
    </xf>
    <xf numFmtId="217" fontId="6" fillId="0" borderId="33" xfId="0" applyNumberFormat="1" applyFont="1" applyFill="1" applyBorder="1" applyAlignment="1">
      <alignment vertical="center" shrinkToFit="1"/>
    </xf>
    <xf numFmtId="216" fontId="28" fillId="0" borderId="0" xfId="0" applyNumberFormat="1" applyFont="1" applyAlignment="1">
      <alignment vertical="center" shrinkToFit="1"/>
    </xf>
    <xf numFmtId="217" fontId="6" fillId="0" borderId="32" xfId="0" applyNumberFormat="1" applyFont="1" applyFill="1" applyBorder="1" applyAlignment="1">
      <alignment horizontal="right" vertical="center" shrinkToFit="1"/>
    </xf>
    <xf numFmtId="217" fontId="6" fillId="0" borderId="33" xfId="0" applyNumberFormat="1" applyFont="1" applyFill="1" applyBorder="1" applyAlignment="1">
      <alignment horizontal="right" vertical="center" shrinkToFit="1"/>
    </xf>
    <xf numFmtId="217" fontId="6" fillId="0" borderId="35" xfId="0" applyNumberFormat="1" applyFont="1" applyFill="1" applyBorder="1" applyAlignment="1">
      <alignment horizontal="right" vertical="center" shrinkToFit="1"/>
    </xf>
    <xf numFmtId="216" fontId="28" fillId="0" borderId="0" xfId="0" applyNumberFormat="1" applyFont="1" applyFill="1" applyBorder="1" applyAlignment="1">
      <alignment horizontal="right" vertical="center" shrinkToFit="1"/>
    </xf>
    <xf numFmtId="41" fontId="6" fillId="0" borderId="0" xfId="601" applyFont="1" applyAlignment="1">
      <alignment vertical="center" shrinkToFit="1"/>
    </xf>
    <xf numFmtId="217" fontId="6" fillId="0" borderId="0" xfId="0" applyNumberFormat="1" applyFont="1" applyAlignment="1">
      <alignment vertical="center" shrinkToFit="1"/>
    </xf>
    <xf numFmtId="0" fontId="6" fillId="4" borderId="13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216" fontId="28" fillId="0" borderId="0" xfId="0" applyNumberFormat="1" applyFont="1" applyFill="1" applyAlignment="1">
      <alignment vertical="center" shrinkToFit="1"/>
    </xf>
    <xf numFmtId="217" fontId="6" fillId="0" borderId="35" xfId="0" applyNumberFormat="1" applyFont="1" applyFill="1" applyBorder="1" applyAlignment="1">
      <alignment vertical="center" shrinkToFit="1"/>
    </xf>
    <xf numFmtId="216" fontId="6" fillId="0" borderId="0" xfId="593" applyNumberFormat="1" applyFont="1" applyFill="1" applyAlignment="1">
      <alignment vertical="center" shrinkToFit="1"/>
    </xf>
    <xf numFmtId="217" fontId="6" fillId="0" borderId="38" xfId="0" applyNumberFormat="1" applyFont="1" applyFill="1" applyBorder="1" applyAlignment="1">
      <alignment vertical="center" shrinkToFit="1"/>
    </xf>
    <xf numFmtId="217" fontId="6" fillId="0" borderId="28" xfId="0" applyNumberFormat="1" applyFont="1" applyFill="1" applyBorder="1" applyAlignment="1">
      <alignment vertical="center" shrinkToFit="1"/>
    </xf>
    <xf numFmtId="220" fontId="6" fillId="0" borderId="0" xfId="0" applyNumberFormat="1" applyFont="1" applyAlignment="1">
      <alignment vertical="center" shrinkToFit="1"/>
    </xf>
    <xf numFmtId="177" fontId="28" fillId="0" borderId="0" xfId="0" applyNumberFormat="1" applyFont="1" applyAlignment="1">
      <alignment vertical="center" shrinkToFit="1"/>
    </xf>
    <xf numFmtId="216" fontId="6" fillId="0" borderId="0" xfId="0" applyNumberFormat="1" applyFont="1" applyFill="1" applyAlignment="1">
      <alignment vertical="center" shrinkToFit="1"/>
    </xf>
    <xf numFmtId="0" fontId="64" fillId="0" borderId="22" xfId="0" applyFont="1" applyBorder="1" applyAlignment="1">
      <alignment horizontal="center" vertical="center"/>
    </xf>
    <xf numFmtId="177" fontId="64" fillId="0" borderId="22" xfId="0" applyNumberFormat="1" applyFont="1" applyBorder="1" applyAlignment="1">
      <alignment horizontal="center" vertical="center"/>
    </xf>
    <xf numFmtId="0" fontId="64" fillId="0" borderId="39" xfId="0" applyFont="1" applyBorder="1" applyAlignment="1">
      <alignment horizontal="center" vertical="center"/>
    </xf>
    <xf numFmtId="216" fontId="28" fillId="0" borderId="1" xfId="0" applyNumberFormat="1" applyFont="1" applyBorder="1" applyAlignment="1">
      <alignment vertical="center" shrinkToFit="1"/>
    </xf>
    <xf numFmtId="0" fontId="64" fillId="0" borderId="25" xfId="0" applyFont="1" applyBorder="1" applyAlignment="1">
      <alignment horizontal="center" vertical="center" shrinkToFit="1"/>
    </xf>
    <xf numFmtId="0" fontId="66" fillId="0" borderId="0" xfId="0" applyFont="1" applyAlignment="1">
      <alignment vertical="center"/>
    </xf>
    <xf numFmtId="0" fontId="66" fillId="0" borderId="0" xfId="0" applyFont="1" applyAlignment="1">
      <alignment vertical="center" shrinkToFit="1"/>
    </xf>
    <xf numFmtId="217" fontId="66" fillId="0" borderId="0" xfId="0" applyNumberFormat="1" applyFont="1" applyAlignment="1">
      <alignment vertical="center" shrinkToFit="1"/>
    </xf>
    <xf numFmtId="176" fontId="67" fillId="0" borderId="0" xfId="0" applyNumberFormat="1" applyFont="1" applyAlignment="1">
      <alignment vertical="center"/>
    </xf>
    <xf numFmtId="176" fontId="67" fillId="0" borderId="0" xfId="0" applyNumberFormat="1" applyFont="1" applyBorder="1" applyAlignment="1">
      <alignment vertical="center"/>
    </xf>
    <xf numFmtId="176" fontId="65" fillId="6" borderId="0" xfId="0" applyNumberFormat="1" applyFont="1" applyFill="1" applyAlignment="1">
      <alignment horizontal="center" vertical="center" shrinkToFit="1"/>
    </xf>
    <xf numFmtId="176" fontId="65" fillId="6" borderId="0" xfId="0" applyNumberFormat="1" applyFont="1" applyFill="1" applyAlignment="1">
      <alignment vertical="center"/>
    </xf>
    <xf numFmtId="0" fontId="64" fillId="0" borderId="22" xfId="0" applyFont="1" applyBorder="1" applyAlignment="1">
      <alignment horizontal="center" vertical="center" wrapText="1"/>
    </xf>
    <xf numFmtId="0" fontId="64" fillId="0" borderId="0" xfId="0" applyFont="1" applyAlignment="1">
      <alignment horizontal="right" vertical="center" shrinkToFit="1"/>
    </xf>
    <xf numFmtId="216" fontId="15" fillId="0" borderId="0" xfId="0" applyNumberFormat="1" applyFont="1" applyFill="1" applyAlignment="1">
      <alignment vertical="center" shrinkToFit="1"/>
    </xf>
    <xf numFmtId="216" fontId="68" fillId="0" borderId="0" xfId="593" applyNumberFormat="1" applyFont="1" applyFill="1" applyAlignment="1">
      <alignment vertical="center" shrinkToFit="1"/>
    </xf>
    <xf numFmtId="216" fontId="68" fillId="0" borderId="0" xfId="0" applyNumberFormat="1" applyFont="1" applyFill="1" applyAlignment="1">
      <alignment vertical="center" shrinkToFit="1"/>
    </xf>
    <xf numFmtId="217" fontId="68" fillId="0" borderId="0" xfId="0" applyNumberFormat="1" applyFont="1" applyFill="1" applyAlignment="1">
      <alignment vertical="center" shrinkToFit="1"/>
    </xf>
    <xf numFmtId="10" fontId="69" fillId="0" borderId="0" xfId="593" applyNumberFormat="1" applyFont="1" applyFill="1" applyAlignment="1">
      <alignment vertical="center" shrinkToFit="1"/>
    </xf>
    <xf numFmtId="10" fontId="69" fillId="0" borderId="0" xfId="0" applyNumberFormat="1" applyFont="1" applyFill="1" applyAlignment="1">
      <alignment vertical="center" shrinkToFit="1"/>
    </xf>
    <xf numFmtId="216" fontId="69" fillId="7" borderId="40" xfId="0" applyNumberFormat="1" applyFont="1" applyFill="1" applyBorder="1" applyAlignment="1">
      <alignment vertical="center"/>
    </xf>
    <xf numFmtId="10" fontId="69" fillId="7" borderId="40" xfId="0" applyNumberFormat="1" applyFont="1" applyFill="1" applyBorder="1" applyAlignment="1">
      <alignment vertical="center"/>
    </xf>
    <xf numFmtId="41" fontId="6" fillId="0" borderId="0" xfId="601" applyFont="1" applyFill="1" applyAlignment="1">
      <alignment vertical="center" shrinkToFit="1"/>
    </xf>
    <xf numFmtId="216" fontId="70" fillId="7" borderId="25" xfId="0" applyNumberFormat="1" applyFont="1" applyFill="1" applyBorder="1" applyAlignment="1">
      <alignment vertical="center"/>
    </xf>
    <xf numFmtId="216" fontId="70" fillId="7" borderId="11" xfId="0" applyNumberFormat="1" applyFont="1" applyFill="1" applyBorder="1" applyAlignment="1">
      <alignment vertical="center"/>
    </xf>
    <xf numFmtId="216" fontId="70" fillId="7" borderId="41" xfId="0" applyNumberFormat="1" applyFont="1" applyFill="1" applyBorder="1" applyAlignment="1">
      <alignment vertical="center"/>
    </xf>
    <xf numFmtId="216" fontId="70" fillId="7" borderId="40" xfId="0" applyNumberFormat="1" applyFont="1" applyFill="1" applyBorder="1" applyAlignment="1">
      <alignment vertical="center"/>
    </xf>
    <xf numFmtId="216" fontId="70" fillId="7" borderId="1" xfId="0" applyNumberFormat="1" applyFont="1" applyFill="1" applyBorder="1" applyAlignment="1">
      <alignment vertical="center"/>
    </xf>
    <xf numFmtId="216" fontId="70" fillId="7" borderId="42" xfId="0" applyNumberFormat="1" applyFont="1" applyFill="1" applyBorder="1" applyAlignment="1">
      <alignment vertical="center"/>
    </xf>
    <xf numFmtId="216" fontId="70" fillId="7" borderId="1" xfId="593" applyNumberFormat="1" applyFont="1" applyFill="1" applyBorder="1" applyAlignment="1">
      <alignment vertical="center"/>
    </xf>
    <xf numFmtId="217" fontId="70" fillId="7" borderId="1" xfId="0" applyNumberFormat="1" applyFont="1" applyFill="1" applyBorder="1" applyAlignment="1">
      <alignment vertical="center"/>
    </xf>
    <xf numFmtId="217" fontId="70" fillId="7" borderId="42" xfId="0" applyNumberFormat="1" applyFont="1" applyFill="1" applyBorder="1" applyAlignment="1">
      <alignment vertical="center"/>
    </xf>
    <xf numFmtId="216" fontId="70" fillId="7" borderId="27" xfId="0" applyNumberFormat="1" applyFont="1" applyFill="1" applyBorder="1" applyAlignment="1">
      <alignment vertical="center"/>
    </xf>
    <xf numFmtId="216" fontId="71" fillId="7" borderId="40" xfId="0" applyNumberFormat="1" applyFont="1" applyFill="1" applyBorder="1" applyAlignment="1">
      <alignment vertical="center"/>
    </xf>
    <xf numFmtId="216" fontId="71" fillId="7" borderId="1" xfId="0" applyNumberFormat="1" applyFont="1" applyFill="1" applyBorder="1" applyAlignment="1">
      <alignment vertical="center"/>
    </xf>
    <xf numFmtId="217" fontId="71" fillId="7" borderId="1" xfId="0" applyNumberFormat="1" applyFont="1" applyFill="1" applyBorder="1" applyAlignment="1">
      <alignment vertical="center"/>
    </xf>
    <xf numFmtId="217" fontId="71" fillId="7" borderId="42" xfId="0" applyNumberFormat="1" applyFont="1" applyFill="1" applyBorder="1" applyAlignment="1">
      <alignment vertical="center"/>
    </xf>
    <xf numFmtId="216" fontId="71" fillId="7" borderId="42" xfId="0" applyNumberFormat="1" applyFont="1" applyFill="1" applyBorder="1" applyAlignment="1">
      <alignment vertical="center"/>
    </xf>
    <xf numFmtId="216" fontId="71" fillId="7" borderId="28" xfId="0" applyNumberFormat="1" applyFont="1" applyFill="1" applyBorder="1" applyAlignment="1">
      <alignment vertical="center"/>
    </xf>
    <xf numFmtId="216" fontId="71" fillId="7" borderId="43" xfId="0" applyNumberFormat="1" applyFont="1" applyFill="1" applyBorder="1" applyAlignment="1">
      <alignment vertical="center"/>
    </xf>
    <xf numFmtId="10" fontId="28" fillId="0" borderId="0" xfId="0" applyNumberFormat="1" applyFont="1" applyFill="1" applyAlignment="1">
      <alignment vertical="center"/>
    </xf>
    <xf numFmtId="216" fontId="6" fillId="0" borderId="44" xfId="0" applyNumberFormat="1" applyFont="1" applyFill="1" applyBorder="1" applyAlignment="1">
      <alignment horizontal="right" vertical="center" shrinkToFit="1"/>
    </xf>
    <xf numFmtId="216" fontId="6" fillId="0" borderId="0" xfId="0" applyNumberFormat="1" applyFont="1" applyBorder="1" applyAlignment="1">
      <alignment vertical="center"/>
    </xf>
    <xf numFmtId="41" fontId="6" fillId="0" borderId="0" xfId="601" applyFont="1" applyBorder="1" applyAlignment="1">
      <alignment vertical="center" shrinkToFit="1"/>
    </xf>
    <xf numFmtId="41" fontId="72" fillId="0" borderId="0" xfId="601" applyFont="1" applyBorder="1" applyAlignment="1">
      <alignment vertical="center"/>
    </xf>
    <xf numFmtId="41" fontId="28" fillId="0" borderId="45" xfId="601" applyFont="1" applyFill="1" applyBorder="1" applyAlignment="1">
      <alignment vertical="center" shrinkToFit="1"/>
    </xf>
    <xf numFmtId="176" fontId="28" fillId="0" borderId="45" xfId="0" applyNumberFormat="1" applyFont="1" applyBorder="1" applyAlignment="1">
      <alignment vertical="center" shrinkToFit="1"/>
    </xf>
    <xf numFmtId="176" fontId="28" fillId="0" borderId="45" xfId="0" applyNumberFormat="1" applyFont="1" applyBorder="1" applyAlignment="1">
      <alignment vertical="center"/>
    </xf>
    <xf numFmtId="176" fontId="67" fillId="0" borderId="45" xfId="0" applyNumberFormat="1" applyFont="1" applyBorder="1" applyAlignment="1">
      <alignment vertical="center" shrinkToFit="1"/>
    </xf>
    <xf numFmtId="176" fontId="67" fillId="0" borderId="45" xfId="0" applyNumberFormat="1" applyFont="1" applyBorder="1" applyAlignment="1">
      <alignment vertical="center"/>
    </xf>
    <xf numFmtId="176" fontId="4" fillId="0" borderId="45" xfId="0" applyNumberFormat="1" applyFont="1" applyBorder="1" applyAlignment="1">
      <alignment vertical="center" shrinkToFit="1"/>
    </xf>
    <xf numFmtId="176" fontId="4" fillId="0" borderId="45" xfId="0" applyNumberFormat="1" applyFont="1" applyBorder="1" applyAlignment="1">
      <alignment vertical="center"/>
    </xf>
    <xf numFmtId="41" fontId="0" fillId="0" borderId="0" xfId="0" applyNumberFormat="1"/>
    <xf numFmtId="41" fontId="0" fillId="7" borderId="0" xfId="0" applyNumberFormat="1" applyFill="1"/>
    <xf numFmtId="218" fontId="6" fillId="0" borderId="0" xfId="593" applyNumberFormat="1" applyFont="1" applyAlignment="1">
      <alignment vertical="center"/>
    </xf>
    <xf numFmtId="41" fontId="28" fillId="0" borderId="0" xfId="601" applyFont="1" applyBorder="1" applyAlignment="1">
      <alignment vertical="center"/>
    </xf>
    <xf numFmtId="0" fontId="0" fillId="0" borderId="0" xfId="0" applyAlignment="1">
      <alignment vertical="center"/>
    </xf>
    <xf numFmtId="41" fontId="0" fillId="0" borderId="0" xfId="601" applyFont="1">
      <alignment vertical="center"/>
    </xf>
    <xf numFmtId="217" fontId="6" fillId="8" borderId="32" xfId="0" applyNumberFormat="1" applyFont="1" applyFill="1" applyBorder="1" applyAlignment="1">
      <alignment horizontal="right" vertical="center" shrinkToFit="1"/>
    </xf>
    <xf numFmtId="219" fontId="73" fillId="0" borderId="0" xfId="0" applyNumberFormat="1" applyFont="1" applyBorder="1" applyAlignment="1">
      <alignment vertical="center" wrapText="1"/>
    </xf>
    <xf numFmtId="41" fontId="6" fillId="7" borderId="0" xfId="601" applyFont="1" applyFill="1" applyAlignment="1">
      <alignment vertical="center" shrinkToFit="1"/>
    </xf>
    <xf numFmtId="43" fontId="0" fillId="0" borderId="0" xfId="601" applyNumberFormat="1" applyFont="1">
      <alignment vertical="center"/>
    </xf>
    <xf numFmtId="41" fontId="28" fillId="0" borderId="45" xfId="601" applyNumberFormat="1" applyFont="1" applyBorder="1" applyAlignment="1">
      <alignment vertical="center"/>
    </xf>
    <xf numFmtId="41" fontId="6" fillId="0" borderId="33" xfId="601" applyFont="1" applyFill="1" applyBorder="1" applyAlignment="1">
      <alignment horizontal="right" vertical="center" shrinkToFit="1"/>
    </xf>
    <xf numFmtId="41" fontId="6" fillId="0" borderId="29" xfId="601" applyFont="1" applyFill="1" applyBorder="1" applyAlignment="1">
      <alignment horizontal="right" vertical="center" shrinkToFit="1"/>
    </xf>
    <xf numFmtId="0" fontId="6" fillId="4" borderId="2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36" xfId="0" applyFont="1" applyFill="1" applyBorder="1" applyAlignment="1">
      <alignment horizontal="center" vertical="center" shrinkToFit="1"/>
    </xf>
    <xf numFmtId="0" fontId="6" fillId="4" borderId="37" xfId="0" applyFont="1" applyFill="1" applyBorder="1" applyAlignment="1">
      <alignment horizontal="center" vertical="center" shrinkToFit="1"/>
    </xf>
    <xf numFmtId="177" fontId="6" fillId="4" borderId="37" xfId="0" applyNumberFormat="1" applyFont="1" applyFill="1" applyBorder="1" applyAlignment="1">
      <alignment horizontal="center" vertical="center" shrinkToFit="1"/>
    </xf>
    <xf numFmtId="0" fontId="6" fillId="4" borderId="34" xfId="0" applyFont="1" applyFill="1" applyBorder="1" applyAlignment="1">
      <alignment horizontal="center" vertical="center" shrinkToFit="1"/>
    </xf>
    <xf numFmtId="41" fontId="6" fillId="0" borderId="32" xfId="601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horizontal="left" vertical="center"/>
    </xf>
    <xf numFmtId="41" fontId="6" fillId="8" borderId="1" xfId="601" applyNumberFormat="1" applyFont="1" applyFill="1" applyBorder="1" applyAlignment="1">
      <alignment vertical="center" shrinkToFit="1"/>
    </xf>
    <xf numFmtId="0" fontId="6" fillId="0" borderId="49" xfId="0" applyFont="1" applyFill="1" applyBorder="1" applyAlignment="1">
      <alignment horizontal="centerContinuous" vertical="center"/>
    </xf>
    <xf numFmtId="0" fontId="6" fillId="0" borderId="40" xfId="0" applyFont="1" applyFill="1" applyBorder="1" applyAlignment="1">
      <alignment horizontal="centerContinuous" vertical="center"/>
    </xf>
    <xf numFmtId="0" fontId="6" fillId="0" borderId="26" xfId="0" applyFont="1" applyBorder="1" applyAlignment="1">
      <alignment horizontal="centerContinuous" vertical="center"/>
    </xf>
    <xf numFmtId="0" fontId="6" fillId="0" borderId="27" xfId="0" applyFont="1" applyBorder="1" applyAlignment="1">
      <alignment horizontal="centerContinuous" vertical="center"/>
    </xf>
    <xf numFmtId="0" fontId="6" fillId="0" borderId="28" xfId="0" applyFont="1" applyBorder="1" applyAlignment="1">
      <alignment horizontal="centerContinuous" vertical="center"/>
    </xf>
    <xf numFmtId="217" fontId="6" fillId="0" borderId="29" xfId="0" applyNumberFormat="1" applyFont="1" applyFill="1" applyBorder="1" applyAlignment="1">
      <alignment vertical="center" shrinkToFit="1"/>
    </xf>
    <xf numFmtId="217" fontId="6" fillId="0" borderId="30" xfId="0" applyNumberFormat="1" applyFont="1" applyFill="1" applyBorder="1" applyAlignment="1">
      <alignment vertical="center" shrinkToFit="1"/>
    </xf>
    <xf numFmtId="217" fontId="6" fillId="0" borderId="31" xfId="0" applyNumberFormat="1" applyFont="1" applyFill="1" applyBorder="1" applyAlignment="1">
      <alignment vertical="center" shrinkToFit="1"/>
    </xf>
    <xf numFmtId="217" fontId="6" fillId="0" borderId="52" xfId="0" applyNumberFormat="1" applyFont="1" applyFill="1" applyBorder="1" applyAlignment="1">
      <alignment vertical="center" shrinkToFit="1"/>
    </xf>
    <xf numFmtId="217" fontId="6" fillId="0" borderId="53" xfId="0" applyNumberFormat="1" applyFont="1" applyFill="1" applyBorder="1" applyAlignment="1">
      <alignment vertical="center" shrinkToFit="1"/>
    </xf>
    <xf numFmtId="0" fontId="6" fillId="0" borderId="2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vertical="center"/>
    </xf>
    <xf numFmtId="0" fontId="6" fillId="0" borderId="47" xfId="0" applyFont="1" applyFill="1" applyBorder="1" applyAlignment="1">
      <alignment vertical="center"/>
    </xf>
    <xf numFmtId="0" fontId="6" fillId="0" borderId="54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217" fontId="6" fillId="0" borderId="50" xfId="0" applyNumberFormat="1" applyFont="1" applyFill="1" applyBorder="1" applyAlignment="1">
      <alignment vertical="center" shrinkToFit="1"/>
    </xf>
    <xf numFmtId="217" fontId="6" fillId="0" borderId="55" xfId="0" applyNumberFormat="1" applyFont="1" applyFill="1" applyBorder="1" applyAlignment="1">
      <alignment vertical="center" shrinkToFit="1"/>
    </xf>
    <xf numFmtId="217" fontId="6" fillId="0" borderId="56" xfId="0" applyNumberFormat="1" applyFont="1" applyFill="1" applyBorder="1" applyAlignment="1">
      <alignment horizontal="right" vertical="center" shrinkToFit="1"/>
    </xf>
    <xf numFmtId="0" fontId="64" fillId="5" borderId="57" xfId="0" applyFont="1" applyFill="1" applyBorder="1" applyAlignment="1">
      <alignment horizontal="center" vertical="center" shrinkToFit="1"/>
    </xf>
    <xf numFmtId="0" fontId="64" fillId="5" borderId="36" xfId="0" applyFont="1" applyFill="1" applyBorder="1" applyAlignment="1">
      <alignment horizontal="center" vertical="center" shrinkToFit="1"/>
    </xf>
    <xf numFmtId="0" fontId="64" fillId="5" borderId="37" xfId="0" applyFont="1" applyFill="1" applyBorder="1" applyAlignment="1">
      <alignment horizontal="center" vertical="center" shrinkToFit="1"/>
    </xf>
    <xf numFmtId="177" fontId="64" fillId="5" borderId="37" xfId="0" applyNumberFormat="1" applyFont="1" applyFill="1" applyBorder="1" applyAlignment="1">
      <alignment horizontal="center" vertical="center" shrinkToFit="1"/>
    </xf>
    <xf numFmtId="0" fontId="64" fillId="5" borderId="34" xfId="0" applyFont="1" applyFill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/>
    </xf>
    <xf numFmtId="0" fontId="6" fillId="0" borderId="50" xfId="0" applyFont="1" applyFill="1" applyBorder="1" applyAlignment="1">
      <alignment horizontal="left" vertical="center"/>
    </xf>
    <xf numFmtId="0" fontId="76" fillId="0" borderId="0" xfId="888" applyFont="1" applyAlignment="1">
      <alignment vertical="center"/>
    </xf>
    <xf numFmtId="0" fontId="76" fillId="0" borderId="0" xfId="888" applyFont="1" applyBorder="1" applyAlignment="1">
      <alignment vertical="center"/>
    </xf>
    <xf numFmtId="0" fontId="76" fillId="0" borderId="0" xfId="888" applyFont="1" applyBorder="1" applyAlignment="1">
      <alignment horizontal="center" vertical="center"/>
    </xf>
    <xf numFmtId="0" fontId="64" fillId="0" borderId="0" xfId="888" applyFont="1" applyBorder="1" applyAlignment="1">
      <alignment vertical="center"/>
    </xf>
    <xf numFmtId="0" fontId="77" fillId="0" borderId="0" xfId="888" applyFont="1" applyBorder="1" applyAlignment="1">
      <alignment vertical="center"/>
    </xf>
    <xf numFmtId="0" fontId="78" fillId="0" borderId="0" xfId="888" applyFont="1" applyBorder="1" applyAlignment="1">
      <alignment horizontal="center" vertical="center"/>
    </xf>
    <xf numFmtId="0" fontId="78" fillId="0" borderId="0" xfId="888" applyFont="1" applyBorder="1" applyAlignment="1">
      <alignment vertical="center"/>
    </xf>
    <xf numFmtId="0" fontId="78" fillId="0" borderId="0" xfId="888" applyFont="1" applyAlignment="1">
      <alignment vertical="center"/>
    </xf>
    <xf numFmtId="0" fontId="76" fillId="0" borderId="4" xfId="888" applyFont="1" applyBorder="1" applyAlignment="1">
      <alignment vertical="center"/>
    </xf>
    <xf numFmtId="0" fontId="76" fillId="0" borderId="4" xfId="888" applyFont="1" applyBorder="1" applyAlignment="1">
      <alignment horizontal="center" vertical="center"/>
    </xf>
    <xf numFmtId="0" fontId="79" fillId="9" borderId="58" xfId="888" applyFont="1" applyFill="1" applyBorder="1" applyAlignment="1">
      <alignment vertical="center"/>
    </xf>
    <xf numFmtId="0" fontId="81" fillId="9" borderId="33" xfId="888" applyFont="1" applyFill="1" applyBorder="1" applyAlignment="1">
      <alignment horizontal="center" vertical="center"/>
    </xf>
    <xf numFmtId="0" fontId="81" fillId="9" borderId="61" xfId="888" applyFont="1" applyFill="1" applyBorder="1" applyAlignment="1">
      <alignment horizontal="center" vertical="center"/>
    </xf>
    <xf numFmtId="0" fontId="81" fillId="9" borderId="52" xfId="888" applyFont="1" applyFill="1" applyBorder="1" applyAlignment="1">
      <alignment horizontal="center" vertical="center"/>
    </xf>
    <xf numFmtId="0" fontId="79" fillId="9" borderId="33" xfId="888" applyFont="1" applyFill="1" applyBorder="1" applyAlignment="1">
      <alignment horizontal="centerContinuous" vertical="center"/>
    </xf>
    <xf numFmtId="0" fontId="79" fillId="9" borderId="61" xfId="888" applyFont="1" applyFill="1" applyBorder="1" applyAlignment="1">
      <alignment horizontal="centerContinuous" vertical="center"/>
    </xf>
    <xf numFmtId="0" fontId="79" fillId="9" borderId="52" xfId="888" applyFont="1" applyFill="1" applyBorder="1" applyAlignment="1">
      <alignment horizontal="centerContinuous" vertical="center"/>
    </xf>
    <xf numFmtId="0" fontId="79" fillId="9" borderId="17" xfId="888" applyFont="1" applyFill="1" applyBorder="1" applyAlignment="1">
      <alignment horizontal="centerContinuous" vertical="center"/>
    </xf>
    <xf numFmtId="221" fontId="79" fillId="9" borderId="30" xfId="888" applyNumberFormat="1" applyFont="1" applyFill="1" applyBorder="1" applyAlignment="1">
      <alignment horizontal="center" vertical="center"/>
    </xf>
    <xf numFmtId="221" fontId="79" fillId="9" borderId="63" xfId="888" applyNumberFormat="1" applyFont="1" applyFill="1" applyBorder="1" applyAlignment="1">
      <alignment horizontal="center" vertical="center"/>
    </xf>
    <xf numFmtId="221" fontId="79" fillId="9" borderId="64" xfId="888" applyNumberFormat="1" applyFont="1" applyFill="1" applyBorder="1" applyAlignment="1">
      <alignment horizontal="center" vertical="center"/>
    </xf>
    <xf numFmtId="221" fontId="79" fillId="9" borderId="65" xfId="888" applyNumberFormat="1" applyFont="1" applyFill="1" applyBorder="1" applyAlignment="1">
      <alignment horizontal="center" vertical="center"/>
    </xf>
    <xf numFmtId="0" fontId="76" fillId="0" borderId="0" xfId="888" applyFont="1" applyAlignment="1">
      <alignment horizontal="center" vertical="center"/>
    </xf>
    <xf numFmtId="221" fontId="82" fillId="0" borderId="69" xfId="888" applyNumberFormat="1" applyFont="1" applyFill="1" applyBorder="1" applyAlignment="1">
      <alignment horizontal="center" vertical="center"/>
    </xf>
    <xf numFmtId="221" fontId="82" fillId="0" borderId="70" xfId="888" applyNumberFormat="1" applyFont="1" applyFill="1" applyBorder="1" applyAlignment="1">
      <alignment horizontal="center" vertical="center"/>
    </xf>
    <xf numFmtId="221" fontId="82" fillId="0" borderId="71" xfId="888" applyNumberFormat="1" applyFont="1" applyFill="1" applyBorder="1" applyAlignment="1">
      <alignment horizontal="center" vertical="center"/>
    </xf>
    <xf numFmtId="221" fontId="82" fillId="0" borderId="72" xfId="888" applyNumberFormat="1" applyFont="1" applyFill="1" applyBorder="1" applyAlignment="1">
      <alignment horizontal="center" vertical="center"/>
    </xf>
    <xf numFmtId="0" fontId="83" fillId="0" borderId="62" xfId="888" applyFont="1" applyFill="1" applyBorder="1" applyAlignment="1">
      <alignment horizontal="center" vertical="center" wrapText="1"/>
    </xf>
    <xf numFmtId="41" fontId="79" fillId="0" borderId="74" xfId="602" applyFont="1" applyBorder="1" applyAlignment="1">
      <alignment horizontal="left" vertical="center"/>
    </xf>
    <xf numFmtId="0" fontId="84" fillId="0" borderId="75" xfId="888" applyFont="1" applyBorder="1" applyAlignment="1">
      <alignment vertical="top"/>
    </xf>
    <xf numFmtId="0" fontId="84" fillId="0" borderId="76" xfId="888" applyFont="1" applyBorder="1" applyAlignment="1">
      <alignment vertical="top"/>
    </xf>
    <xf numFmtId="0" fontId="84" fillId="0" borderId="77" xfId="888" applyFont="1" applyBorder="1" applyAlignment="1">
      <alignment vertical="top"/>
    </xf>
    <xf numFmtId="0" fontId="84" fillId="0" borderId="78" xfId="888" applyFont="1" applyBorder="1" applyAlignment="1">
      <alignment vertical="top"/>
    </xf>
    <xf numFmtId="0" fontId="83" fillId="0" borderId="79" xfId="888" applyFont="1" applyFill="1" applyBorder="1" applyAlignment="1">
      <alignment horizontal="center" vertical="center" wrapText="1"/>
    </xf>
    <xf numFmtId="0" fontId="85" fillId="0" borderId="0" xfId="888" applyFont="1" applyAlignment="1">
      <alignment vertical="center"/>
    </xf>
    <xf numFmtId="41" fontId="79" fillId="0" borderId="81" xfId="602" applyFont="1" applyBorder="1" applyAlignment="1">
      <alignment horizontal="left" vertical="center"/>
    </xf>
    <xf numFmtId="0" fontId="84" fillId="0" borderId="82" xfId="888" applyFont="1" applyBorder="1" applyAlignment="1">
      <alignment vertical="top"/>
    </xf>
    <xf numFmtId="0" fontId="84" fillId="0" borderId="83" xfId="888" applyFont="1" applyBorder="1" applyAlignment="1">
      <alignment vertical="top"/>
    </xf>
    <xf numFmtId="0" fontId="84" fillId="0" borderId="84" xfId="888" applyFont="1" applyBorder="1" applyAlignment="1">
      <alignment vertical="top"/>
    </xf>
    <xf numFmtId="0" fontId="84" fillId="0" borderId="85" xfId="888" applyFont="1" applyBorder="1" applyAlignment="1">
      <alignment vertical="top"/>
    </xf>
    <xf numFmtId="0" fontId="83" fillId="0" borderId="86" xfId="888" applyFont="1" applyBorder="1" applyAlignment="1">
      <alignment horizontal="center" vertical="center" wrapText="1"/>
    </xf>
    <xf numFmtId="0" fontId="83" fillId="0" borderId="87" xfId="888" applyFont="1" applyFill="1" applyBorder="1" applyAlignment="1">
      <alignment horizontal="center" vertical="center" wrapText="1"/>
    </xf>
    <xf numFmtId="41" fontId="79" fillId="0" borderId="44" xfId="602" applyFont="1" applyBorder="1" applyAlignment="1">
      <alignment horizontal="left" vertical="center"/>
    </xf>
    <xf numFmtId="0" fontId="84" fillId="0" borderId="69" xfId="888" applyFont="1" applyBorder="1" applyAlignment="1">
      <alignment vertical="top"/>
    </xf>
    <xf numFmtId="0" fontId="84" fillId="0" borderId="70" xfId="888" applyFont="1" applyBorder="1" applyAlignment="1">
      <alignment vertical="top"/>
    </xf>
    <xf numFmtId="0" fontId="84" fillId="0" borderId="71" xfId="888" applyFont="1" applyBorder="1" applyAlignment="1">
      <alignment vertical="top"/>
    </xf>
    <xf numFmtId="0" fontId="84" fillId="0" borderId="72" xfId="888" applyFont="1" applyBorder="1" applyAlignment="1">
      <alignment vertical="top"/>
    </xf>
    <xf numFmtId="0" fontId="84" fillId="0" borderId="20" xfId="888" applyFont="1" applyBorder="1" applyAlignment="1">
      <alignment vertical="top"/>
    </xf>
    <xf numFmtId="0" fontId="84" fillId="0" borderId="89" xfId="888" applyFont="1" applyBorder="1" applyAlignment="1">
      <alignment vertical="top"/>
    </xf>
    <xf numFmtId="0" fontId="84" fillId="0" borderId="90" xfId="888" applyFont="1" applyBorder="1" applyAlignment="1">
      <alignment vertical="top"/>
    </xf>
    <xf numFmtId="0" fontId="84" fillId="0" borderId="91" xfId="888" applyFont="1" applyBorder="1" applyAlignment="1">
      <alignment vertical="top"/>
    </xf>
    <xf numFmtId="0" fontId="83" fillId="0" borderId="14" xfId="888" applyFont="1" applyBorder="1" applyAlignment="1">
      <alignment horizontal="center" vertical="center" wrapText="1"/>
    </xf>
    <xf numFmtId="2" fontId="84" fillId="0" borderId="0" xfId="888" applyNumberFormat="1" applyFont="1" applyAlignment="1">
      <alignment vertical="center"/>
    </xf>
    <xf numFmtId="216" fontId="68" fillId="0" borderId="0" xfId="889" applyNumberFormat="1" applyFont="1" applyAlignment="1">
      <alignment vertical="center"/>
    </xf>
    <xf numFmtId="0" fontId="84" fillId="0" borderId="0" xfId="888" applyFont="1" applyAlignment="1">
      <alignment vertical="center"/>
    </xf>
    <xf numFmtId="0" fontId="68" fillId="0" borderId="0" xfId="888" applyFont="1" applyAlignment="1">
      <alignment vertical="center"/>
    </xf>
    <xf numFmtId="0" fontId="86" fillId="0" borderId="0" xfId="888" applyFont="1" applyBorder="1" applyAlignment="1">
      <alignment horizontal="right" vertical="center"/>
    </xf>
    <xf numFmtId="0" fontId="87" fillId="0" borderId="0" xfId="888" applyFont="1" applyAlignment="1">
      <alignment vertical="center"/>
    </xf>
    <xf numFmtId="0" fontId="6" fillId="0" borderId="3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4" fillId="2" borderId="0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4" fillId="5" borderId="24" xfId="0" applyFont="1" applyFill="1" applyBorder="1" applyAlignment="1">
      <alignment horizontal="center" vertical="center"/>
    </xf>
    <xf numFmtId="0" fontId="64" fillId="5" borderId="57" xfId="0" applyFont="1" applyFill="1" applyBorder="1" applyAlignment="1">
      <alignment horizontal="center" vertical="center"/>
    </xf>
    <xf numFmtId="0" fontId="64" fillId="5" borderId="58" xfId="0" applyFont="1" applyFill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41" fontId="79" fillId="0" borderId="67" xfId="602" applyFont="1" applyBorder="1" applyAlignment="1">
      <alignment horizontal="left" vertical="center"/>
    </xf>
    <xf numFmtId="41" fontId="79" fillId="0" borderId="2" xfId="602" applyFont="1" applyBorder="1" applyAlignment="1">
      <alignment horizontal="left" vertical="center"/>
    </xf>
    <xf numFmtId="0" fontId="79" fillId="0" borderId="67" xfId="888" applyFont="1" applyFill="1" applyBorder="1" applyAlignment="1">
      <alignment horizontal="center" vertical="center"/>
    </xf>
    <xf numFmtId="0" fontId="79" fillId="0" borderId="68" xfId="888" applyFont="1" applyFill="1" applyBorder="1" applyAlignment="1">
      <alignment horizontal="center" vertical="center"/>
    </xf>
    <xf numFmtId="0" fontId="79" fillId="0" borderId="73" xfId="888" applyFont="1" applyBorder="1" applyAlignment="1">
      <alignment horizontal="center" vertical="center" wrapText="1"/>
    </xf>
    <xf numFmtId="0" fontId="79" fillId="0" borderId="80" xfId="888" applyFont="1" applyBorder="1" applyAlignment="1">
      <alignment horizontal="center" vertical="center" wrapText="1"/>
    </xf>
    <xf numFmtId="0" fontId="79" fillId="0" borderId="88" xfId="888" applyFont="1" applyBorder="1" applyAlignment="1">
      <alignment horizontal="center" vertical="center" wrapText="1"/>
    </xf>
    <xf numFmtId="0" fontId="75" fillId="0" borderId="0" xfId="888" applyFont="1" applyBorder="1" applyAlignment="1">
      <alignment horizontal="center" vertical="center"/>
    </xf>
    <xf numFmtId="0" fontId="77" fillId="0" borderId="0" xfId="888" applyFont="1" applyBorder="1" applyAlignment="1">
      <alignment horizontal="right" vertical="center"/>
    </xf>
    <xf numFmtId="0" fontId="79" fillId="9" borderId="59" xfId="888" applyFont="1" applyFill="1" applyBorder="1" applyAlignment="1">
      <alignment horizontal="center" vertical="center"/>
    </xf>
    <xf numFmtId="0" fontId="79" fillId="9" borderId="60" xfId="888" applyFont="1" applyFill="1" applyBorder="1" applyAlignment="1">
      <alignment horizontal="center" vertical="center"/>
    </xf>
    <xf numFmtId="0" fontId="79" fillId="9" borderId="10" xfId="888" applyFont="1" applyFill="1" applyBorder="1" applyAlignment="1">
      <alignment horizontal="center" vertical="center"/>
    </xf>
    <xf numFmtId="0" fontId="79" fillId="9" borderId="0" xfId="888" applyFont="1" applyFill="1" applyBorder="1" applyAlignment="1">
      <alignment horizontal="center" vertical="center"/>
    </xf>
    <xf numFmtId="0" fontId="79" fillId="9" borderId="23" xfId="888" applyFont="1" applyFill="1" applyBorder="1" applyAlignment="1">
      <alignment horizontal="center" vertical="center"/>
    </xf>
    <xf numFmtId="0" fontId="79" fillId="9" borderId="4" xfId="888" applyFont="1" applyFill="1" applyBorder="1" applyAlignment="1">
      <alignment horizontal="center" vertical="center"/>
    </xf>
    <xf numFmtId="0" fontId="79" fillId="9" borderId="57" xfId="888" applyFont="1" applyFill="1" applyBorder="1" applyAlignment="1">
      <alignment horizontal="center" vertical="center"/>
    </xf>
    <xf numFmtId="0" fontId="79" fillId="9" borderId="58" xfId="888" applyFont="1" applyFill="1" applyBorder="1" applyAlignment="1">
      <alignment horizontal="center" vertical="center"/>
    </xf>
    <xf numFmtId="0" fontId="79" fillId="9" borderId="36" xfId="888" applyFont="1" applyFill="1" applyBorder="1" applyAlignment="1">
      <alignment horizontal="center" vertical="center"/>
    </xf>
    <xf numFmtId="0" fontId="79" fillId="9" borderId="39" xfId="888" applyFont="1" applyFill="1" applyBorder="1" applyAlignment="1">
      <alignment horizontal="center" vertical="center"/>
    </xf>
    <xf numFmtId="0" fontId="79" fillId="9" borderId="62" xfId="888" applyFont="1" applyFill="1" applyBorder="1" applyAlignment="1">
      <alignment horizontal="center" vertical="center"/>
    </xf>
    <xf numFmtId="0" fontId="79" fillId="9" borderId="66" xfId="888" applyFont="1" applyFill="1" applyBorder="1" applyAlignment="1">
      <alignment horizontal="center" vertical="center"/>
    </xf>
  </cellXfs>
  <cellStyles count="907">
    <cellStyle name=" " xfId="1"/>
    <cellStyle name="          _x000d__x000a_mouse.drv=lmouse.drv" xfId="2"/>
    <cellStyle name=" _97연말" xfId="3"/>
    <cellStyle name=" _97연말1" xfId="4"/>
    <cellStyle name=" _Book1" xfId="5"/>
    <cellStyle name="#,##0" xfId="6"/>
    <cellStyle name="$" xfId="7"/>
    <cellStyle name="$_(그룹)차입금 관련지표 051005" xfId="8"/>
    <cellStyle name="$_04. 1.14" xfId="9"/>
    <cellStyle name="$_04.12.21" xfId="10"/>
    <cellStyle name="$_05.1.18재무(회장님수정)" xfId="11"/>
    <cellStyle name="$_db진흥" xfId="12"/>
    <cellStyle name="$_견적2" xfId="13"/>
    <cellStyle name="$_기아" xfId="14"/>
    <cellStyle name="$_재무대책양식05. 3.15" xfId="15"/>
    <cellStyle name="$_차입금및금리지수" xfId="16"/>
    <cellStyle name="??&amp;O?&amp;H?_x0008__x000f__x0007_?_x0007__x0001__x0001_" xfId="17"/>
    <cellStyle name="??&amp;O?&amp;H?_x0008_??_x0007__x0001__x0001_" xfId="18"/>
    <cellStyle name="?曹%U?&amp;H?_x0008_?s_x000a__x0007__x0001__x0001_" xfId="19"/>
    <cellStyle name="_(02.03.05) 묵동 현장관리비 실행" xfId="20"/>
    <cellStyle name="_(02.03.08) 묵동 현장관리비 실행" xfId="21"/>
    <cellStyle name="_(07.31 최종확정)묵동 실행예산" xfId="22"/>
    <cellStyle name="_(09.05)인천원당 공통가설공사" xfId="23"/>
    <cellStyle name="_(최응주)홍천갈마실행(최종보고3.27)final" xfId="24"/>
    <cellStyle name="_(토목공사)하자보수비" xfId="25"/>
    <cellStyle name="_001-인원및일반관리비" xfId="26"/>
    <cellStyle name="_1. 송도신도시현장관리비전순일검토" xfId="27"/>
    <cellStyle name="_12월계획대실적6" xfId="28"/>
    <cellStyle name="_12월계획대실적7" xfId="29"/>
    <cellStyle name="_1월계획대실적" xfId="30"/>
    <cellStyle name="_20020112사업계획" xfId="31"/>
    <cellStyle name="_2003년 조직" xfId="32"/>
    <cellStyle name="_2003년 조직_신이문현황보고060720" xfId="33"/>
    <cellStyle name="_2003년 조직_신이문현황보고060720_사본 - 현장착공문제점리스트" xfId="34"/>
    <cellStyle name="_2003년 조직_신이문현황보고060720_신이문현황보고(개요수정)0609" xfId="35"/>
    <cellStyle name="_2003년 조직_신이문현황보고060720_신이문현황보고060720" xfId="36"/>
    <cellStyle name="_2003년 조직_신이문현황보고060720_신이문현황보고060824" xfId="37"/>
    <cellStyle name="_2003년 조직_신이문현황보고060720_신이문현황보고0609" xfId="38"/>
    <cellStyle name="_2003년 조직_신이문현황보고060720_조직도(신이문)" xfId="39"/>
    <cellStyle name="_2003년 조직_신이문현황보고060720_현장주변사진" xfId="40"/>
    <cellStyle name="_2003부문별예산" xfId="41"/>
    <cellStyle name="_2006년하자보수비(051103)" xfId="42"/>
    <cellStyle name="_2006현장소장PM" xfId="43"/>
    <cellStyle name="_2월계획대실적" xfId="44"/>
    <cellStyle name="_2월계획대실적.xls" xfId="45"/>
    <cellStyle name="_3. 인천간석동현장관리비전순일 분석" xfId="46"/>
    <cellStyle name="_4. 파주 변경 현장안20030128" xfId="47"/>
    <cellStyle name="_A" xfId="48"/>
    <cellStyle name="_Book2" xfId="49"/>
    <cellStyle name="_Book2_인후동개략견적(당초사업승인기준)04.4.12" xfId="50"/>
    <cellStyle name="_Book2_인후동개략견적(당초사업승인기준)04.4.12이상미" xfId="51"/>
    <cellStyle name="_FCST (2)" xfId="52"/>
    <cellStyle name="_NC12E1F75" xfId="53"/>
    <cellStyle name="_NC1919914" xfId="54"/>
    <cellStyle name="_NC1ECE460" xfId="55"/>
    <cellStyle name="_NC21F0796" xfId="56"/>
    <cellStyle name="_NC305F3" xfId="57"/>
    <cellStyle name="_NC31B14B" xfId="58"/>
    <cellStyle name="_NC4B1581" xfId="59"/>
    <cellStyle name="_NC4D35A5" xfId="60"/>
    <cellStyle name="_RESULTS" xfId="61"/>
    <cellStyle name="_가실행 최종본사분" xfId="62"/>
    <cellStyle name="_가실행(대전아울렛)" xfId="63"/>
    <cellStyle name="_가실행(대혜건축)" xfId="64"/>
    <cellStyle name="_가실행(분리발주)" xfId="65"/>
    <cellStyle name="_가실행(조선대)-최종" xfId="66"/>
    <cellStyle name="_가실행내역(김해공항)" xfId="67"/>
    <cellStyle name="_간석동현장관리비(alt3-2)1021" xfId="68"/>
    <cellStyle name="_간접비(01.09.28-변경내용포함)" xfId="69"/>
    <cellStyle name="_건축4개년인원계획1111" xfId="70"/>
    <cellStyle name="_건축내역" xfId="71"/>
    <cellStyle name="_건축내역2" xfId="72"/>
    <cellStyle name="_건축사업팀검토008-철골공사Ⅲ" xfId="73"/>
    <cellStyle name="_고려" xfId="74"/>
    <cellStyle name="_고려_신이문현황보고060720" xfId="75"/>
    <cellStyle name="_고려_신이문현황보고060720_사본 - 현장착공문제점리스트" xfId="76"/>
    <cellStyle name="_고려_신이문현황보고060720_신이문현황보고(개요수정)0609" xfId="77"/>
    <cellStyle name="_고려_신이문현황보고060720_신이문현황보고060720" xfId="78"/>
    <cellStyle name="_고려_신이문현황보고060720_신이문현황보고060824" xfId="79"/>
    <cellStyle name="_고려_신이문현황보고060720_신이문현황보고0609" xfId="80"/>
    <cellStyle name="_고려_신이문현황보고060720_조직도(신이문)" xfId="81"/>
    <cellStyle name="_고려_신이문현황보고060720_현장주변사진" xfId="82"/>
    <cellStyle name="_고려개발" xfId="83"/>
    <cellStyle name="_고려개발_신이문현황보고060720" xfId="84"/>
    <cellStyle name="_고려개발_신이문현황보고060720_사본 - 현장착공문제점리스트" xfId="85"/>
    <cellStyle name="_고려개발_신이문현황보고060720_신이문현황보고(개요수정)0609" xfId="86"/>
    <cellStyle name="_고려개발_신이문현황보고060720_신이문현황보고060720" xfId="87"/>
    <cellStyle name="_고려개발_신이문현황보고060720_신이문현황보고060824" xfId="88"/>
    <cellStyle name="_고려개발_신이문현황보고060720_신이문현황보고0609" xfId="89"/>
    <cellStyle name="_고려개발_신이문현황보고060720_조직도(신이문)" xfId="90"/>
    <cellStyle name="_고려개발_신이문현황보고060720_현장주변사진" xfId="91"/>
    <cellStyle name="_고려개발_진급발표" xfId="92"/>
    <cellStyle name="_고려개발_진급발표_신이문현황보고060720" xfId="93"/>
    <cellStyle name="_고려개발_진급발표_신이문현황보고060720_사본 - 현장착공문제점리스트" xfId="94"/>
    <cellStyle name="_고려개발_진급발표_신이문현황보고060720_신이문현황보고(개요수정)0609" xfId="95"/>
    <cellStyle name="_고려개발_진급발표_신이문현황보고060720_신이문현황보고060720" xfId="96"/>
    <cellStyle name="_고려개발_진급발표_신이문현황보고060720_신이문현황보고060824" xfId="97"/>
    <cellStyle name="_고려개발_진급발표_신이문현황보고060720_신이문현황보고0609" xfId="98"/>
    <cellStyle name="_고려개발_진급발표_신이문현황보고060720_조직도(신이문)" xfId="99"/>
    <cellStyle name="_고려개발_진급발표_신이문현황보고060720_현장주변사진" xfId="100"/>
    <cellStyle name="_관리비" xfId="101"/>
    <cellStyle name="_광주+속초내역(듀엘견적)" xfId="102"/>
    <cellStyle name="_광주용봉동인원투입계획(승인확정)" xfId="103"/>
    <cellStyle name="_년간이자계획" xfId="104"/>
    <cellStyle name="_문래동 방적 방림" xfId="105"/>
    <cellStyle name="_문래동가실행" xfId="106"/>
    <cellStyle name="_문래동쇼핑몰" xfId="107"/>
    <cellStyle name="_산출001-공동구공사" xfId="108"/>
    <cellStyle name="_센터블 스파신축공사(토목공사-정주공영)" xfId="109"/>
    <cellStyle name="_송도신도시아파트(개략)" xfId="110"/>
    <cellStyle name="_수주" xfId="111"/>
    <cellStyle name="_실행갑지" xfId="112"/>
    <cellStyle name="_실행갑지(변경)" xfId="113"/>
    <cellStyle name="_실행내역(아+부)" xfId="114"/>
    <cellStyle name="_아크로리버기준-개산견적기준(건축)" xfId="115"/>
    <cellStyle name="_여의도(실행)" xfId="116"/>
    <cellStyle name="_용인김량장동_제출용공정표_현장작성_주택전략수정_070401" xfId="117"/>
    <cellStyle name="_원당실행내역" xfId="118"/>
    <cellStyle name="_인원계획표 " xfId="119"/>
    <cellStyle name="_인원계획표 _2003년 조직" xfId="120"/>
    <cellStyle name="_인원계획표 _2003년 조직_신이문현황보고060720" xfId="121"/>
    <cellStyle name="_인원계획표 _2003년 조직_신이문현황보고060720_사본 - 현장착공문제점리스트" xfId="122"/>
    <cellStyle name="_인원계획표 _2003년 조직_신이문현황보고060720_신이문현황보고(개요수정)0609" xfId="123"/>
    <cellStyle name="_인원계획표 _2003년 조직_신이문현황보고060720_신이문현황보고060720" xfId="124"/>
    <cellStyle name="_인원계획표 _2003년 조직_신이문현황보고060720_신이문현황보고060824" xfId="125"/>
    <cellStyle name="_인원계획표 _2003년 조직_신이문현황보고060720_신이문현황보고0609" xfId="126"/>
    <cellStyle name="_인원계획표 _2003년 조직_신이문현황보고060720_조직도(신이문)" xfId="127"/>
    <cellStyle name="_인원계획표 _2003년 조직_신이문현황보고060720_현장주변사진" xfId="128"/>
    <cellStyle name="_인원계획표 _도급(당,변)11.13" xfId="129"/>
    <cellStyle name="_인원계획표 _도급내역서 11.12" xfId="130"/>
    <cellStyle name="_인원계획표 _변경예정도급본사11.14" xfId="131"/>
    <cellStyle name="_인원계획표 _설비A동변경예정도급분석11.15" xfId="132"/>
    <cellStyle name="_인원계획표 _설비B동변경예정도급분석11.15" xfId="133"/>
    <cellStyle name="_인원계획표 _신이문현황보고060720" xfId="134"/>
    <cellStyle name="_인원계획표 _신이문현황보고060720_사본 - 현장착공문제점리스트" xfId="135"/>
    <cellStyle name="_인원계획표 _신이문현황보고060720_신이문현황보고(개요수정)0609" xfId="136"/>
    <cellStyle name="_인원계획표 _신이문현황보고060720_신이문현황보고060720" xfId="137"/>
    <cellStyle name="_인원계획표 _신이문현황보고060720_신이문현황보고060824" xfId="138"/>
    <cellStyle name="_인원계획표 _신이문현황보고060720_신이문현황보고0609" xfId="139"/>
    <cellStyle name="_인원계획표 _신이문현황보고060720_조직도(신이문)" xfId="140"/>
    <cellStyle name="_인원계획표 _신이문현황보고060720_현장주변사진" xfId="141"/>
    <cellStyle name="_인원계획표 _적격 " xfId="142"/>
    <cellStyle name="_인원계획표 _적격 _도급(당,변)11.13" xfId="143"/>
    <cellStyle name="_인원계획표 _적격 _도급내역서 11.12" xfId="144"/>
    <cellStyle name="_인원계획표 _적격 _변경예정도급본사11.14" xfId="145"/>
    <cellStyle name="_인원계획표 _적격 _설비A동변경예정도급분석11.15" xfId="146"/>
    <cellStyle name="_인원계획표 _적격 _설비B동변경예정도급분석11.15" xfId="147"/>
    <cellStyle name="_인원계획표 _적격 _신이문현황보고060720" xfId="148"/>
    <cellStyle name="_인원계획표 _적격 _신이문현황보고060720_사본 - 현장착공문제점리스트" xfId="149"/>
    <cellStyle name="_인원계획표 _적격 _신이문현황보고060720_신이문현황보고(개요수정)0609" xfId="150"/>
    <cellStyle name="_인원계획표 _적격 _신이문현황보고060720_신이문현황보고060720" xfId="151"/>
    <cellStyle name="_인원계획표 _적격 _신이문현황보고060720_신이문현황보고060824" xfId="152"/>
    <cellStyle name="_인원계획표 _적격 _신이문현황보고060720_신이문현황보고0609" xfId="153"/>
    <cellStyle name="_인원계획표 _적격 _신이문현황보고060720_조직도(신이문)" xfId="154"/>
    <cellStyle name="_인원계획표 _적격 _신이문현황보고060720_현장주변사진" xfId="155"/>
    <cellStyle name="_인원계획표 _적격 _총괄.집계분석11.15" xfId="156"/>
    <cellStyle name="_인원계획표 _적격 _총괄표" xfId="157"/>
    <cellStyle name="_인원계획표 _진급발표" xfId="158"/>
    <cellStyle name="_인원계획표 _진급발표_신이문현황보고060720" xfId="159"/>
    <cellStyle name="_인원계획표 _진급발표_신이문현황보고060720_사본 - 현장착공문제점리스트" xfId="160"/>
    <cellStyle name="_인원계획표 _진급발표_신이문현황보고060720_신이문현황보고(개요수정)0609" xfId="161"/>
    <cellStyle name="_인원계획표 _진급발표_신이문현황보고060720_신이문현황보고060720" xfId="162"/>
    <cellStyle name="_인원계획표 _진급발표_신이문현황보고060720_신이문현황보고060824" xfId="163"/>
    <cellStyle name="_인원계획표 _진급발표_신이문현황보고060720_신이문현황보고0609" xfId="164"/>
    <cellStyle name="_인원계획표 _진급발표_신이문현황보고060720_조직도(신이문)" xfId="165"/>
    <cellStyle name="_인원계획표 _진급발표_신이문현황보고060720_현장주변사진" xfId="166"/>
    <cellStyle name="_인원계획표 _총괄.집계분석11.15" xfId="167"/>
    <cellStyle name="_인원계획표 _총괄표" xfId="168"/>
    <cellStyle name="_입찰표지 " xfId="169"/>
    <cellStyle name="_입찰표지 _2003년 조직" xfId="170"/>
    <cellStyle name="_입찰표지 _2003년 조직_신이문현황보고060720" xfId="171"/>
    <cellStyle name="_입찰표지 _2003년 조직_신이문현황보고060720_사본 - 현장착공문제점리스트" xfId="172"/>
    <cellStyle name="_입찰표지 _2003년 조직_신이문현황보고060720_신이문현황보고(개요수정)0609" xfId="173"/>
    <cellStyle name="_입찰표지 _2003년 조직_신이문현황보고060720_신이문현황보고060720" xfId="174"/>
    <cellStyle name="_입찰표지 _2003년 조직_신이문현황보고060720_신이문현황보고060824" xfId="175"/>
    <cellStyle name="_입찰표지 _2003년 조직_신이문현황보고060720_신이문현황보고0609" xfId="176"/>
    <cellStyle name="_입찰표지 _2003년 조직_신이문현황보고060720_조직도(신이문)" xfId="177"/>
    <cellStyle name="_입찰표지 _2003년 조직_신이문현황보고060720_현장주변사진" xfId="178"/>
    <cellStyle name="_입찰표지 _도급(당,변)11.13" xfId="179"/>
    <cellStyle name="_입찰표지 _도급내역서 11.12" xfId="180"/>
    <cellStyle name="_입찰표지 _변경예정도급본사11.14" xfId="181"/>
    <cellStyle name="_입찰표지 _설비A동변경예정도급분석11.15" xfId="182"/>
    <cellStyle name="_입찰표지 _설비B동변경예정도급분석11.15" xfId="183"/>
    <cellStyle name="_입찰표지 _신이문현황보고060720" xfId="184"/>
    <cellStyle name="_입찰표지 _신이문현황보고060720_사본 - 현장착공문제점리스트" xfId="185"/>
    <cellStyle name="_입찰표지 _신이문현황보고060720_신이문현황보고(개요수정)0609" xfId="186"/>
    <cellStyle name="_입찰표지 _신이문현황보고060720_신이문현황보고060720" xfId="187"/>
    <cellStyle name="_입찰표지 _신이문현황보고060720_신이문현황보고060824" xfId="188"/>
    <cellStyle name="_입찰표지 _신이문현황보고060720_신이문현황보고0609" xfId="189"/>
    <cellStyle name="_입찰표지 _신이문현황보고060720_조직도(신이문)" xfId="190"/>
    <cellStyle name="_입찰표지 _신이문현황보고060720_현장주변사진" xfId="191"/>
    <cellStyle name="_입찰표지 _진급발표" xfId="192"/>
    <cellStyle name="_입찰표지 _진급발표_신이문현황보고060720" xfId="193"/>
    <cellStyle name="_입찰표지 _진급발표_신이문현황보고060720_사본 - 현장착공문제점리스트" xfId="194"/>
    <cellStyle name="_입찰표지 _진급발표_신이문현황보고060720_신이문현황보고(개요수정)0609" xfId="195"/>
    <cellStyle name="_입찰표지 _진급발표_신이문현황보고060720_신이문현황보고060720" xfId="196"/>
    <cellStyle name="_입찰표지 _진급발표_신이문현황보고060720_신이문현황보고060824" xfId="197"/>
    <cellStyle name="_입찰표지 _진급발표_신이문현황보고060720_신이문현황보고0609" xfId="198"/>
    <cellStyle name="_입찰표지 _진급발표_신이문현황보고060720_조직도(신이문)" xfId="199"/>
    <cellStyle name="_입찰표지 _진급발표_신이문현황보고060720_현장주변사진" xfId="200"/>
    <cellStyle name="_입찰표지 _총괄.집계분석11.15" xfId="201"/>
    <cellStyle name="_입찰표지 _총괄표" xfId="202"/>
    <cellStyle name="_재건축업무보고04.4.20" xfId="203"/>
    <cellStyle name="_적격 " xfId="204"/>
    <cellStyle name="_적격 _도급(당,변)11.13" xfId="205"/>
    <cellStyle name="_적격 _도급내역서 11.12" xfId="206"/>
    <cellStyle name="_적격 _변경예정도급본사11.14" xfId="207"/>
    <cellStyle name="_적격 _설비A동변경예정도급분석11.15" xfId="208"/>
    <cellStyle name="_적격 _설비B동변경예정도급분석11.15" xfId="209"/>
    <cellStyle name="_적격 _신이문현황보고060720" xfId="210"/>
    <cellStyle name="_적격 _신이문현황보고060720_사본 - 현장착공문제점리스트" xfId="211"/>
    <cellStyle name="_적격 _신이문현황보고060720_신이문현황보고(개요수정)0609" xfId="212"/>
    <cellStyle name="_적격 _신이문현황보고060720_신이문현황보고060720" xfId="213"/>
    <cellStyle name="_적격 _신이문현황보고060720_신이문현황보고060824" xfId="214"/>
    <cellStyle name="_적격 _신이문현황보고060720_신이문현황보고0609" xfId="215"/>
    <cellStyle name="_적격 _신이문현황보고060720_조직도(신이문)" xfId="216"/>
    <cellStyle name="_적격 _신이문현황보고060720_현장주변사진" xfId="217"/>
    <cellStyle name="_적격 _집행갑지 " xfId="218"/>
    <cellStyle name="_적격 _집행갑지 _신이문현황보고060720" xfId="219"/>
    <cellStyle name="_적격 _집행갑지 _신이문현황보고060720_사본 - 현장착공문제점리스트" xfId="220"/>
    <cellStyle name="_적격 _집행갑지 _신이문현황보고060720_신이문현황보고(개요수정)0609" xfId="221"/>
    <cellStyle name="_적격 _집행갑지 _신이문현황보고060720_신이문현황보고060720" xfId="222"/>
    <cellStyle name="_적격 _집행갑지 _신이문현황보고060720_신이문현황보고060824" xfId="223"/>
    <cellStyle name="_적격 _집행갑지 _신이문현황보고060720_신이문현황보고0609" xfId="224"/>
    <cellStyle name="_적격 _집행갑지 _신이문현황보고060720_조직도(신이문)" xfId="225"/>
    <cellStyle name="_적격 _집행갑지 _신이문현황보고060720_현장주변사진" xfId="226"/>
    <cellStyle name="_적격 _총괄.집계분석11.15" xfId="227"/>
    <cellStyle name="_적격 _총괄표" xfId="228"/>
    <cellStyle name="_적격(화산) " xfId="229"/>
    <cellStyle name="_적격(화산) _2003년 조직" xfId="230"/>
    <cellStyle name="_적격(화산) _2003년 조직_신이문현황보고060720" xfId="231"/>
    <cellStyle name="_적격(화산) _2003년 조직_신이문현황보고060720_사본 - 현장착공문제점리스트" xfId="232"/>
    <cellStyle name="_적격(화산) _2003년 조직_신이문현황보고060720_신이문현황보고(개요수정)0609" xfId="233"/>
    <cellStyle name="_적격(화산) _2003년 조직_신이문현황보고060720_신이문현황보고060720" xfId="234"/>
    <cellStyle name="_적격(화산) _2003년 조직_신이문현황보고060720_신이문현황보고060824" xfId="235"/>
    <cellStyle name="_적격(화산) _2003년 조직_신이문현황보고060720_신이문현황보고0609" xfId="236"/>
    <cellStyle name="_적격(화산) _2003년 조직_신이문현황보고060720_조직도(신이문)" xfId="237"/>
    <cellStyle name="_적격(화산) _2003년 조직_신이문현황보고060720_현장주변사진" xfId="238"/>
    <cellStyle name="_적격(화산) _도급(당,변)11.13" xfId="239"/>
    <cellStyle name="_적격(화산) _도급내역서 11.12" xfId="240"/>
    <cellStyle name="_적격(화산) _변경예정도급본사11.14" xfId="241"/>
    <cellStyle name="_적격(화산) _설비A동변경예정도급분석11.15" xfId="242"/>
    <cellStyle name="_적격(화산) _설비B동변경예정도급분석11.15" xfId="243"/>
    <cellStyle name="_적격(화산) _신이문현황보고060720" xfId="244"/>
    <cellStyle name="_적격(화산) _신이문현황보고060720_사본 - 현장착공문제점리스트" xfId="245"/>
    <cellStyle name="_적격(화산) _신이문현황보고060720_신이문현황보고(개요수정)0609" xfId="246"/>
    <cellStyle name="_적격(화산) _신이문현황보고060720_신이문현황보고060720" xfId="247"/>
    <cellStyle name="_적격(화산) _신이문현황보고060720_신이문현황보고060824" xfId="248"/>
    <cellStyle name="_적격(화산) _신이문현황보고060720_신이문현황보고0609" xfId="249"/>
    <cellStyle name="_적격(화산) _신이문현황보고060720_조직도(신이문)" xfId="250"/>
    <cellStyle name="_적격(화산) _신이문현황보고060720_현장주변사진" xfId="251"/>
    <cellStyle name="_적격(화산) _진급발표" xfId="252"/>
    <cellStyle name="_적격(화산) _진급발표_신이문현황보고060720" xfId="253"/>
    <cellStyle name="_적격(화산) _진급발표_신이문현황보고060720_사본 - 현장착공문제점리스트" xfId="254"/>
    <cellStyle name="_적격(화산) _진급발표_신이문현황보고060720_신이문현황보고(개요수정)0609" xfId="255"/>
    <cellStyle name="_적격(화산) _진급발표_신이문현황보고060720_신이문현황보고060720" xfId="256"/>
    <cellStyle name="_적격(화산) _진급발표_신이문현황보고060720_신이문현황보고060824" xfId="257"/>
    <cellStyle name="_적격(화산) _진급발표_신이문현황보고060720_신이문현황보고0609" xfId="258"/>
    <cellStyle name="_적격(화산) _진급발표_신이문현황보고060720_조직도(신이문)" xfId="259"/>
    <cellStyle name="_적격(화산) _진급발표_신이문현황보고060720_현장주변사진" xfId="260"/>
    <cellStyle name="_적격(화산) _총괄.집계분석11.15" xfId="261"/>
    <cellStyle name="_적격(화산) _총괄표" xfId="262"/>
    <cellStyle name="_조직도" xfId="263"/>
    <cellStyle name="_집행갑지 " xfId="264"/>
    <cellStyle name="_집행갑지 _신이문현황보고060720" xfId="265"/>
    <cellStyle name="_집행갑지 _신이문현황보고060720_사본 - 현장착공문제점리스트" xfId="266"/>
    <cellStyle name="_집행갑지 _신이문현황보고060720_신이문현황보고(개요수정)0609" xfId="267"/>
    <cellStyle name="_집행갑지 _신이문현황보고060720_신이문현황보고060720" xfId="268"/>
    <cellStyle name="_집행갑지 _신이문현황보고060720_신이문현황보고060824" xfId="269"/>
    <cellStyle name="_집행갑지 _신이문현황보고060720_신이문현황보고0609" xfId="270"/>
    <cellStyle name="_집행갑지 _신이문현황보고060720_조직도(신이문)" xfId="271"/>
    <cellStyle name="_집행갑지 _신이문현황보고060720_현장주변사진" xfId="272"/>
    <cellStyle name="_첨부1(1). 현장소장PM 작성양식(주택,개발사업부문)" xfId="273"/>
    <cellStyle name="_첨부3(1).'06년 사업계획 작성양식_1007" xfId="274"/>
    <cellStyle name="_최종보고-파주완료030401" xfId="275"/>
    <cellStyle name="_최종확정분" xfId="276"/>
    <cellStyle name="_토목2003년인원" xfId="277"/>
    <cellStyle name="_토목부인원계획(2003)-20021024" xfId="278"/>
    <cellStyle name="_파주출판물개략완료" xfId="279"/>
    <cellStyle name="_현장별인당소화액" xfId="280"/>
    <cellStyle name="_현장조직도" xfId="281"/>
    <cellStyle name="_홍천실행(최종보고3.27)final" xfId="282"/>
    <cellStyle name="=today()" xfId="283"/>
    <cellStyle name="●" xfId="284"/>
    <cellStyle name="0.0" xfId="890"/>
    <cellStyle name="0.00" xfId="891"/>
    <cellStyle name="10" xfId="285"/>
    <cellStyle name="¹e" xfId="286"/>
    <cellStyle name="A" xfId="287"/>
    <cellStyle name="A_BOOKCITY(전기)" xfId="288"/>
    <cellStyle name="A_공설운동진입(가실행)" xfId="289"/>
    <cellStyle name="A_공설운동진입(가실행)_BOOKCITY(전기)" xfId="290"/>
    <cellStyle name="A_공설운동진입(가실행)_사본 - 파주 북시티(이채)" xfId="291"/>
    <cellStyle name="A_공설운동진입(가실행)_파주 BOOK CITY(통보용)" xfId="292"/>
    <cellStyle name="A_공설운동진입(가실행)_파주 BOOK CITY가실행내역" xfId="293"/>
    <cellStyle name="A_공설운동진입(가실행)_파주 북시티(이채)제출" xfId="294"/>
    <cellStyle name="A_공설운동진입(가실행)_파주 북시티(전체)제출(변경전)" xfId="295"/>
    <cellStyle name="a_도급변경안(전기29억)" xfId="296"/>
    <cellStyle name="A_사본 - 파주 북시티(이채)" xfId="297"/>
    <cellStyle name="a_전기변경예정도급분석11.15" xfId="298"/>
    <cellStyle name="A_토목내역서" xfId="299"/>
    <cellStyle name="A_토목내역서_BOOKCITY(전기)" xfId="300"/>
    <cellStyle name="A_토목내역서_공설운동진입(가실행)" xfId="301"/>
    <cellStyle name="A_토목내역서_공설운동진입(가실행)_BOOKCITY(전기)" xfId="302"/>
    <cellStyle name="A_토목내역서_공설운동진입(가실행)_사본 - 파주 북시티(이채)" xfId="303"/>
    <cellStyle name="A_토목내역서_공설운동진입(가실행)_파주 BOOK CITY(통보용)" xfId="304"/>
    <cellStyle name="A_토목내역서_공설운동진입(가실행)_파주 BOOK CITY가실행내역" xfId="305"/>
    <cellStyle name="A_토목내역서_공설운동진입(가실행)_파주 북시티(이채)제출" xfId="306"/>
    <cellStyle name="A_토목내역서_공설운동진입(가실행)_파주 북시티(전체)제출(변경전)" xfId="307"/>
    <cellStyle name="A_토목내역서_사본 - 파주 북시티(이채)" xfId="308"/>
    <cellStyle name="A_토목내역서_파주 BOOK CITY(통보용)" xfId="309"/>
    <cellStyle name="A_토목내역서_파주 BOOK CITY가실행내역" xfId="310"/>
    <cellStyle name="A_토목내역서_파주 북시티(이채)제출" xfId="311"/>
    <cellStyle name="A_토목내역서_파주 북시티(전체)제출(변경전)" xfId="312"/>
    <cellStyle name="A_파주 BOOK CITY(통보용)" xfId="313"/>
    <cellStyle name="A_파주 BOOK CITY가실행내역" xfId="314"/>
    <cellStyle name="A_파주 북시티(이채)제출" xfId="315"/>
    <cellStyle name="A_파주 북시티(전체)제출(변경전)" xfId="316"/>
    <cellStyle name="A¨­￠￢￠O [0]_¡¾ⓒøA¡Æ¨oA¡Æ¡IC¡I " xfId="317"/>
    <cellStyle name="A¨­￠￢￠O_¡¾ⓒøA¡Æ¨oA¡Æ¡IC¡I " xfId="318"/>
    <cellStyle name="Aⓒ­" xfId="319"/>
    <cellStyle name="Ae" xfId="320"/>
    <cellStyle name="Aee­ " xfId="321"/>
    <cellStyle name="AeE­ [0]_ 2ÆAAþº° " xfId="322"/>
    <cellStyle name="ÅëÈ­ [0]_´ëºñÇ¥" xfId="323"/>
    <cellStyle name="AeE­ [0]_´eºnC￥_(그룹)차입금 관련지표 051005" xfId="324"/>
    <cellStyle name="ÅëÈ­ [0]_´ëºñÇ¥_(그룹)차입금 관련지표 051005" xfId="325"/>
    <cellStyle name="AeE­ [0]_´eºnC￥_04. 1.14" xfId="326"/>
    <cellStyle name="ÅëÈ­ [0]_´ëºñÇ¥_04. 1.14" xfId="327"/>
    <cellStyle name="AeE­ [0]_´eºnC￥_04.12.21" xfId="328"/>
    <cellStyle name="ÅëÈ­ [0]_´ëºñÇ¥_04.12.21" xfId="329"/>
    <cellStyle name="AeE­ [0]_´eºnC￥_05.1.18재무(회장님수정)" xfId="330"/>
    <cellStyle name="ÅëÈ­ [0]_´ëºñÇ¥_05.1.18재무(회장님수정)" xfId="331"/>
    <cellStyle name="AeE­ [0]_´eºnC￥_수주_매출(최종)" xfId="332"/>
    <cellStyle name="ÅëÈ­ [0]_´ëºñÇ¥_수주_매출(최종)" xfId="333"/>
    <cellStyle name="AeE­ [0]_´eºnC￥_재무대책양식05. 3.15" xfId="334"/>
    <cellStyle name="ÅëÈ­ [0]_´ëºñÇ¥_재무대책양식05. 3.15" xfId="335"/>
    <cellStyle name="AeE­ [0]_´eºnC￥_차입금및금리지수" xfId="336"/>
    <cellStyle name="ÅëÈ­ [0]_´ëºñÇ¥_차입금및금리지수" xfId="337"/>
    <cellStyle name="AeE­ [0]_¸AAa" xfId="338"/>
    <cellStyle name="ÅëÈ­ [0]_¿¹»ó±Ý¾×" xfId="339"/>
    <cellStyle name="AeE­ [0]_INQUIRY ¿μ¾÷AßAø " xfId="340"/>
    <cellStyle name="ÅëÈ­ [0]_º»¼± ±æ¾î±úºÎ ¼ö·® Áý°èÇ¥ " xfId="341"/>
    <cellStyle name="AeE­ [0]_º≫¼± ±æ¾i±uºI ¼o·R Ay°eC￥ " xfId="342"/>
    <cellStyle name="ÅëÈ­ [0]_Sheet1" xfId="892"/>
    <cellStyle name="Aee­ _도급(당,변)11.13" xfId="343"/>
    <cellStyle name="AeE­_ 2ÆAAþº° " xfId="344"/>
    <cellStyle name="ÅëÈ­_´ëºñÇ¥" xfId="345"/>
    <cellStyle name="AeE­_´eºnC￥_(그룹)차입금 관련지표 051005" xfId="346"/>
    <cellStyle name="ÅëÈ­_´ëºñÇ¥_(그룹)차입금 관련지표 051005" xfId="347"/>
    <cellStyle name="AeE­_´eºnC￥_04. 1.14" xfId="348"/>
    <cellStyle name="ÅëÈ­_´ëºñÇ¥_04. 1.14" xfId="349"/>
    <cellStyle name="AeE­_´eºnC￥_04.12.21" xfId="350"/>
    <cellStyle name="ÅëÈ­_´ëºñÇ¥_04.12.21" xfId="351"/>
    <cellStyle name="AeE­_´eºnC￥_05.1.18재무(회장님수정)" xfId="352"/>
    <cellStyle name="ÅëÈ­_´ëºñÇ¥_05.1.18재무(회장님수정)" xfId="353"/>
    <cellStyle name="AeE­_´eºnC￥_수주_매출(최종)" xfId="354"/>
    <cellStyle name="ÅëÈ­_´ëºñÇ¥_수주_매출(최종)" xfId="355"/>
    <cellStyle name="AeE­_´eºnC￥_재무대책양식05. 3.15" xfId="356"/>
    <cellStyle name="ÅëÈ­_´ëºñÇ¥_재무대책양식05. 3.15" xfId="357"/>
    <cellStyle name="AeE­_´eºnC￥_차입금및금리지수" xfId="358"/>
    <cellStyle name="ÅëÈ­_´ëºñÇ¥_차입금및금리지수" xfId="359"/>
    <cellStyle name="AeE­_¸AAa" xfId="360"/>
    <cellStyle name="ÅëÈ­_¿¹»ó±Ý¾×" xfId="361"/>
    <cellStyle name="AeE­_INQUIRY ¿μ¾÷AßAø " xfId="362"/>
    <cellStyle name="ÅëÈ­_º»¼± ±æ¾î±úºÎ ¼ö·® Áý°èÇ¥ " xfId="363"/>
    <cellStyle name="AeE­_º≫¼± ±æ¾i±uºI ¼o·R Ay°eC￥ " xfId="364"/>
    <cellStyle name="ÅëÈ­_Sheet1" xfId="893"/>
    <cellStyle name="Aee¡" xfId="365"/>
    <cellStyle name="AeE¡ⓒ [0]_¡¾ⓒøA¡Æ¨oA¡Æ¡IC¡I " xfId="366"/>
    <cellStyle name="AeE¡ⓒ_¡¾ⓒøA¡Æ¨oA¡Æ¡IC¡I " xfId="367"/>
    <cellStyle name="Aþ¸" xfId="368"/>
    <cellStyle name="AÞ¸¶ [0]_ 2ÆAAþº° " xfId="369"/>
    <cellStyle name="ÄÞ¸¶ [0]_´ëºñÇ¥" xfId="370"/>
    <cellStyle name="AÞ¸¶ [0]_´eºnC￥_(그룹)차입금 관련지표 051005" xfId="371"/>
    <cellStyle name="ÄÞ¸¶ [0]_´ëºñÇ¥_(그룹)차입금 관련지표 051005" xfId="372"/>
    <cellStyle name="AÞ¸¶ [0]_´eºnC￥_04. 1.14" xfId="373"/>
    <cellStyle name="ÄÞ¸¶ [0]_´ëºñÇ¥_04. 1.14" xfId="374"/>
    <cellStyle name="AÞ¸¶ [0]_´eºnC￥_04.12.21" xfId="375"/>
    <cellStyle name="ÄÞ¸¶ [0]_´ëºñÇ¥_04.12.21" xfId="376"/>
    <cellStyle name="AÞ¸¶ [0]_´eºnC￥_05.1.18재무(회장님수정)" xfId="377"/>
    <cellStyle name="ÄÞ¸¶ [0]_´ëºñÇ¥_05.1.18재무(회장님수정)" xfId="378"/>
    <cellStyle name="AÞ¸¶ [0]_´eºnC￥_수주_매출(최종)" xfId="379"/>
    <cellStyle name="ÄÞ¸¶ [0]_´ëºñÇ¥_수주_매출(최종)" xfId="380"/>
    <cellStyle name="AÞ¸¶ [0]_´eºnC￥_재무대책양식05. 3.15" xfId="381"/>
    <cellStyle name="ÄÞ¸¶ [0]_´ëºñÇ¥_재무대책양식05. 3.15" xfId="382"/>
    <cellStyle name="AÞ¸¶ [0]_´eºnC￥_차입금및금리지수" xfId="383"/>
    <cellStyle name="ÄÞ¸¶ [0]_´ëºñÇ¥_차입금및금리지수" xfId="384"/>
    <cellStyle name="AÞ¸¶ [0]_¸AAa" xfId="385"/>
    <cellStyle name="ÄÞ¸¶ [0]_¿¹»ó±Ý¾×" xfId="386"/>
    <cellStyle name="AÞ¸¶ [0]_INQUIRY ¿μ¾÷AßAø " xfId="387"/>
    <cellStyle name="ÄÞ¸¶ [0]_º»¼± ±æ¾î±úºÎ ¼ö·® Áý°èÇ¥ " xfId="388"/>
    <cellStyle name="AÞ¸¶ [0]_º≫¼± ±æ¾i±uºI ¼o·R Ay°eC￥ " xfId="389"/>
    <cellStyle name="ÄÞ¸¶ [0]_Sheet1" xfId="894"/>
    <cellStyle name="AÞ¸¶_ 2ÆAAþº° " xfId="390"/>
    <cellStyle name="ÄÞ¸¶_´ëºñÇ¥" xfId="391"/>
    <cellStyle name="AÞ¸¶_´eºnC￥_(그룹)차입금 관련지표 051005" xfId="392"/>
    <cellStyle name="ÄÞ¸¶_´ëºñÇ¥_(그룹)차입금 관련지표 051005" xfId="393"/>
    <cellStyle name="AÞ¸¶_´eºnC￥_04. 1.14" xfId="394"/>
    <cellStyle name="ÄÞ¸¶_´ëºñÇ¥_04. 1.14" xfId="395"/>
    <cellStyle name="AÞ¸¶_´eºnC￥_04.12.21" xfId="396"/>
    <cellStyle name="ÄÞ¸¶_´ëºñÇ¥_04.12.21" xfId="397"/>
    <cellStyle name="AÞ¸¶_´eºnC￥_05.1.18재무(회장님수정)" xfId="398"/>
    <cellStyle name="ÄÞ¸¶_´ëºñÇ¥_05.1.18재무(회장님수정)" xfId="399"/>
    <cellStyle name="AÞ¸¶_´eºnC￥_수주_매출(최종)" xfId="400"/>
    <cellStyle name="ÄÞ¸¶_´ëºñÇ¥_수주_매출(최종)" xfId="401"/>
    <cellStyle name="AÞ¸¶_´eºnC￥_재무대책양식05. 3.15" xfId="402"/>
    <cellStyle name="ÄÞ¸¶_´ëºñÇ¥_재무대책양식05. 3.15" xfId="403"/>
    <cellStyle name="AÞ¸¶_´eºnC￥_차입금및금리지수" xfId="404"/>
    <cellStyle name="ÄÞ¸¶_´ëºñÇ¥_차입금및금리지수" xfId="405"/>
    <cellStyle name="AÞ¸¶_¸AAa" xfId="406"/>
    <cellStyle name="ÄÞ¸¶_¿¹»ó±Ý¾×" xfId="407"/>
    <cellStyle name="AÞ¸¶_INQUIRY ¿μ¾÷AßAø " xfId="408"/>
    <cellStyle name="ÄÞ¸¶_º»¼± ±æ¾î±úºÎ ¼ö·® Áý°èÇ¥ " xfId="409"/>
    <cellStyle name="AÞ¸¶_º≫¼± ±æ¾i±uºI ¼o·R Ay°eC￥ " xfId="410"/>
    <cellStyle name="ÄÞ¸¶_Sheet1" xfId="895"/>
    <cellStyle name="C" xfId="411"/>
    <cellStyle name="C_BOOKCITY(전기)" xfId="412"/>
    <cellStyle name="C_공설운동진입(가실행)" xfId="413"/>
    <cellStyle name="C_공설운동진입(가실행)_BOOKCITY(전기)" xfId="414"/>
    <cellStyle name="C_공설운동진입(가실행)_사본 - 파주 북시티(이채)" xfId="415"/>
    <cellStyle name="C_공설운동진입(가실행)_파주 BOOK CITY(통보용)" xfId="416"/>
    <cellStyle name="C_공설운동진입(가실행)_파주 BOOK CITY가실행내역" xfId="417"/>
    <cellStyle name="C_공설운동진입(가실행)_파주 북시티(이채)제출" xfId="418"/>
    <cellStyle name="C_공설운동진입(가실행)_파주 북시티(전체)제출(변경전)" xfId="419"/>
    <cellStyle name="C_사본 - 파주 북시티(이채)" xfId="420"/>
    <cellStyle name="C_토목내역서" xfId="421"/>
    <cellStyle name="C_토목내역서_BOOKCITY(전기)" xfId="422"/>
    <cellStyle name="C_토목내역서_공설운동진입(가실행)" xfId="423"/>
    <cellStyle name="C_토목내역서_공설운동진입(가실행)_BOOKCITY(전기)" xfId="424"/>
    <cellStyle name="C_토목내역서_공설운동진입(가실행)_사본 - 파주 북시티(이채)" xfId="425"/>
    <cellStyle name="C_토목내역서_공설운동진입(가실행)_파주 BOOK CITY(통보용)" xfId="426"/>
    <cellStyle name="C_토목내역서_공설운동진입(가실행)_파주 BOOK CITY가실행내역" xfId="427"/>
    <cellStyle name="C_토목내역서_공설운동진입(가실행)_파주 북시티(이채)제출" xfId="428"/>
    <cellStyle name="C_토목내역서_공설운동진입(가실행)_파주 북시티(전체)제출(변경전)" xfId="429"/>
    <cellStyle name="C_토목내역서_사본 - 파주 북시티(이채)" xfId="430"/>
    <cellStyle name="C_토목내역서_파주 BOOK CITY(통보용)" xfId="431"/>
    <cellStyle name="C_토목내역서_파주 BOOK CITY가실행내역" xfId="432"/>
    <cellStyle name="C_토목내역서_파주 북시티(이채)제출" xfId="433"/>
    <cellStyle name="C_토목내역서_파주 북시티(전체)제출(변경전)" xfId="434"/>
    <cellStyle name="C_파주 BOOK CITY(통보용)" xfId="435"/>
    <cellStyle name="C_파주 BOOK CITY가실행내역" xfId="436"/>
    <cellStyle name="C_파주 북시티(이채)제출" xfId="437"/>
    <cellStyle name="C_파주 북시티(전체)제출(변경전)" xfId="438"/>
    <cellStyle name="C¡IA¨ª_¡¾ⓒøA¡Æ¨oA¡Æ¡IC¡I " xfId="439"/>
    <cellStyle name="C￥AØ_  FAB AIA¤  " xfId="440"/>
    <cellStyle name="Ç¥ÁØ_´ëºñÇ¥" xfId="441"/>
    <cellStyle name="C￥AØ_´eºnC￥ (2)_1_ºI´eAa°ø " xfId="442"/>
    <cellStyle name="Ç¥ÁØ_´ëºñÇ¥ (2)_1_ºÎ´ëÅä°ø " xfId="443"/>
    <cellStyle name="C￥AØ_´eºnC￥ (2)_1_ºI´eAa°ø _(그룹)차입금 관련지표 051005" xfId="444"/>
    <cellStyle name="Ç¥ÁØ_´ëºñÇ¥ (2)_1_ºÎ´ëÅä°ø _(그룹)차입금 관련지표 051005" xfId="445"/>
    <cellStyle name="C￥AØ_´eºnC￥ (2)_1_ºI´eAa°ø _04.12.21" xfId="446"/>
    <cellStyle name="Ç¥ÁØ_´ëºñÇ¥ (2)_1_ºÎ´ëÅä°ø _04.12.21" xfId="447"/>
    <cellStyle name="C￥AØ_´eºnC￥ (2)_1_ºI´eAa°ø _05.1.18재무(회장님수정)" xfId="448"/>
    <cellStyle name="Ç¥ÁØ_´ëºñÇ¥ (2)_1_ºÎ´ëÅä°ø _05.1.18재무(회장님수정)" xfId="449"/>
    <cellStyle name="C￥AØ_´eºnC￥ (2)_1_ºI´eAa°ø _1.차입금현황" xfId="450"/>
    <cellStyle name="Ç¥ÁØ_´ëºñÇ¥ (2)_1_ºÎ´ëÅä°ø _1.차입금현황" xfId="451"/>
    <cellStyle name="C￥AØ_´eºnC￥ (2)_1_ºI´eAa°ø _2003. 2.11" xfId="452"/>
    <cellStyle name="Ç¥ÁØ_´ëºñÇ¥ (2)_1_ºÎ´ëÅä°ø _2003. 2.11" xfId="453"/>
    <cellStyle name="C￥AØ_´eºnC￥ (2)_1_ºI´eAa°ø _NC702978" xfId="454"/>
    <cellStyle name="Ç¥ÁØ_´ëºñÇ¥ (2)_1_ºÎ´ëÅä°ø _NC702978" xfId="455"/>
    <cellStyle name="C￥AØ_´eºnC￥ (2)_1_ºI´eAa°ø _재무대책(2.17)" xfId="456"/>
    <cellStyle name="Ç¥ÁØ_´ëºñÇ¥ (2)_1_ºÎ´ëÅä°ø _재무대책(2.17)" xfId="457"/>
    <cellStyle name="C￥AØ_´eºnC￥ (2)_1_ºI´eAa°ø _재무대책양식05. 3.15" xfId="458"/>
    <cellStyle name="Ç¥ÁØ_´ëºñÇ¥ (2)_1_ºÎ´ëÅä°ø _재무대책양식05. 3.15" xfId="459"/>
    <cellStyle name="C￥AØ_´eºnC￥ (2)_1_ºI´eAa°ø _차입금및금리지수" xfId="460"/>
    <cellStyle name="Ç¥ÁØ_´ëºñÇ¥ (2)_1_ºÎ´ëÅä°ø _차입금및금리지수" xfId="461"/>
    <cellStyle name="C￥AØ_´eºnC￥ (2)_ºI´eAa°ø " xfId="462"/>
    <cellStyle name="Ç¥ÁØ_´ëºñÇ¥ (2)_ºÎ´ëÅä°ø " xfId="463"/>
    <cellStyle name="C￥AØ_´eºnC￥ (2)_ºI´eAa°ø _(그룹)차입금 관련지표 051005" xfId="464"/>
    <cellStyle name="Ç¥ÁØ_´ëºñÇ¥ (2)_ºÎ´ëÅä°ø _(그룹)차입금 관련지표 051005" xfId="465"/>
    <cellStyle name="C￥AØ_´eºnC￥ (2)_ºI´eAa°ø _04.12.21" xfId="466"/>
    <cellStyle name="Ç¥ÁØ_´ëºñÇ¥ (2)_ºÎ´ëÅä°ø _04.12.21" xfId="467"/>
    <cellStyle name="C￥AØ_´eºnC￥ (2)_ºI´eAa°ø _05.1.18재무(회장님수정)" xfId="468"/>
    <cellStyle name="Ç¥ÁØ_´ëºñÇ¥ (2)_ºÎ´ëÅä°ø _05.1.18재무(회장님수정)" xfId="469"/>
    <cellStyle name="C￥AØ_´eºnC￥ (2)_ºI´eAa°ø _1.차입금현황" xfId="470"/>
    <cellStyle name="Ç¥ÁØ_´ëºñÇ¥ (2)_ºÎ´ëÅä°ø _1.차입금현황" xfId="471"/>
    <cellStyle name="C￥AØ_´eºnC￥ (2)_ºI´eAa°ø _2003. 2.11" xfId="472"/>
    <cellStyle name="Ç¥ÁØ_´ëºñÇ¥ (2)_ºÎ´ëÅä°ø _2003. 2.11" xfId="473"/>
    <cellStyle name="C￥AØ_´eºnC￥ (2)_ºI´eAa°ø _NC702978" xfId="474"/>
    <cellStyle name="Ç¥ÁØ_´ëºñÇ¥ (2)_ºÎ´ëÅä°ø _NC702978" xfId="475"/>
    <cellStyle name="C￥AØ_´eºnC￥ (2)_ºI´eAa°ø _재무대책(2.17)" xfId="476"/>
    <cellStyle name="Ç¥ÁØ_´ëºñÇ¥ (2)_ºÎ´ëÅä°ø _재무대책(2.17)" xfId="477"/>
    <cellStyle name="C￥AØ_´eºnC￥ (2)_ºI´eAa°ø _재무대책양식05. 3.15" xfId="478"/>
    <cellStyle name="Ç¥ÁØ_´ëºñÇ¥ (2)_ºÎ´ëÅä°ø _재무대책양식05. 3.15" xfId="479"/>
    <cellStyle name="C￥AØ_´eºnC￥ (2)_ºI´eAa°ø _차입금및금리지수" xfId="480"/>
    <cellStyle name="Ç¥ÁØ_´ëºñÇ¥ (2)_ºÎ´ëÅä°ø _차입금및금리지수" xfId="481"/>
    <cellStyle name="C￥AØ_¿μ¾÷CoE² " xfId="482"/>
    <cellStyle name="Ç¥ÁØ_±â¾È¿ëÁö" xfId="896"/>
    <cellStyle name="C￥AØ_ºI´eAa°ø " xfId="483"/>
    <cellStyle name="Ç¥ÁØ_ºÎ´ëÅä°ø " xfId="484"/>
    <cellStyle name="Calc Currency (0)" xfId="485"/>
    <cellStyle name="category" xfId="486"/>
    <cellStyle name="ⓒo" xfId="487"/>
    <cellStyle name="Comma" xfId="488"/>
    <cellStyle name="Comma [0]" xfId="489"/>
    <cellStyle name="comma zerodec" xfId="490"/>
    <cellStyle name="Comma_ Sales Budget98" xfId="491"/>
    <cellStyle name="Copied" xfId="492"/>
    <cellStyle name="Currency" xfId="493"/>
    <cellStyle name="Currency [0]" xfId="494"/>
    <cellStyle name="Currency_ Sales Budget98" xfId="495"/>
    <cellStyle name="Currency1" xfId="496"/>
    <cellStyle name="Date" xfId="497"/>
    <cellStyle name="Dezimal [0]_laroux" xfId="498"/>
    <cellStyle name="Dezimal_laroux" xfId="499"/>
    <cellStyle name="Dollar (zero dec)" xfId="500"/>
    <cellStyle name="Entered" xfId="501"/>
    <cellStyle name="Euro" xfId="502"/>
    <cellStyle name="F2" xfId="897"/>
    <cellStyle name="F3" xfId="898"/>
    <cellStyle name="F4" xfId="899"/>
    <cellStyle name="F5" xfId="900"/>
    <cellStyle name="F6" xfId="901"/>
    <cellStyle name="F7" xfId="902"/>
    <cellStyle name="F8" xfId="903"/>
    <cellStyle name="Fixed" xfId="503"/>
    <cellStyle name="Followed Hyperlink" xfId="504"/>
    <cellStyle name="Grey" xfId="505"/>
    <cellStyle name="HEADER" xfId="506"/>
    <cellStyle name="Header1" xfId="507"/>
    <cellStyle name="Header2" xfId="508"/>
    <cellStyle name="Heading1" xfId="509"/>
    <cellStyle name="Heading2" xfId="510"/>
    <cellStyle name="Helv8_PFD4.XLS" xfId="511"/>
    <cellStyle name="Hyperlink" xfId="512"/>
    <cellStyle name="Input [yellow]" xfId="513"/>
    <cellStyle name="KAGE" xfId="514"/>
    <cellStyle name="mma_CASH &amp; DSO" xfId="515"/>
    <cellStyle name="Model" xfId="516"/>
    <cellStyle name="no dec" xfId="517"/>
    <cellStyle name="Normal - Style1" xfId="518"/>
    <cellStyle name="Normal - Style2" xfId="519"/>
    <cellStyle name="Normal - Style3" xfId="520"/>
    <cellStyle name="Normal - Style4" xfId="521"/>
    <cellStyle name="Normal - Style5" xfId="522"/>
    <cellStyle name="Normal - Style6" xfId="523"/>
    <cellStyle name="Normal - Style7" xfId="524"/>
    <cellStyle name="Normal - Style8" xfId="525"/>
    <cellStyle name="Normal_ Sales Budget98" xfId="526"/>
    <cellStyle name="Normal1" xfId="527"/>
    <cellStyle name="Normal2" xfId="528"/>
    <cellStyle name="Normal3" xfId="529"/>
    <cellStyle name="Normal4" xfId="530"/>
    <cellStyle name="P" xfId="531"/>
    <cellStyle name="Percent" xfId="532"/>
    <cellStyle name="Percent [2]" xfId="533"/>
    <cellStyle name="Percent_001-인원및일반관리비" xfId="534"/>
    <cellStyle name="RevList" xfId="535"/>
    <cellStyle name="Standard_laroux" xfId="536"/>
    <cellStyle name="subhead" xfId="537"/>
    <cellStyle name="Subtotal" xfId="538"/>
    <cellStyle name="Title" xfId="539"/>
    <cellStyle name="title [1]" xfId="540"/>
    <cellStyle name="title [2]" xfId="541"/>
    <cellStyle name="Total" xfId="542"/>
    <cellStyle name="W?rung [0]_laroux" xfId="543"/>
    <cellStyle name="W?rung_laroux" xfId="544"/>
    <cellStyle name="W鋒rung [0]_laroux" xfId="545"/>
    <cellStyle name="W鋒rung_laroux" xfId="546"/>
    <cellStyle name="견적" xfId="547"/>
    <cellStyle name="고정소숫점" xfId="548"/>
    <cellStyle name="고정출력1" xfId="549"/>
    <cellStyle name="고정출력2" xfId="550"/>
    <cellStyle name="공사원가계산서(조경)" xfId="551"/>
    <cellStyle name="금액" xfId="552"/>
    <cellStyle name="기계" xfId="553"/>
    <cellStyle name="날짜" xfId="554"/>
    <cellStyle name="내역서" xfId="555"/>
    <cellStyle name="달러" xfId="556"/>
    <cellStyle name="뒤에 오는 하이퍼링크" xfId="557"/>
    <cellStyle name="똿떓죶Ø괻_PRODUCT DETAIL Q1" xfId="558"/>
    <cellStyle name="똿뗦먛귟 [0.00]_PRODUCT DETAIL Q1" xfId="559"/>
    <cellStyle name="똿뗦먛귟_PRODUCT DETAIL Q1" xfId="560"/>
    <cellStyle name="묮뎋 [0.00]_PRODUCT DETAIL Q1" xfId="561"/>
    <cellStyle name="묮뎋_PRODUCT DETAIL Q1" xfId="562"/>
    <cellStyle name="믅됞 [0.00]_PRODUCT DETAIL Q1" xfId="563"/>
    <cellStyle name="믅됞_PRODUCT DETAIL Q1" xfId="564"/>
    <cellStyle name="백" xfId="565"/>
    <cellStyle name="백_BOOKCITY(전기)" xfId="566"/>
    <cellStyle name="백_공설운동진입(가실행)" xfId="567"/>
    <cellStyle name="백_공설운동진입(가실행)_BOOKCITY(전기)" xfId="568"/>
    <cellStyle name="백_공설운동진입(가실행)_사본 - 파주 북시티(이채)" xfId="569"/>
    <cellStyle name="백_공설운동진입(가실행)_파주 BOOK CITY(통보용)" xfId="570"/>
    <cellStyle name="백_공설운동진입(가실행)_파주 BOOK CITY가실행내역" xfId="571"/>
    <cellStyle name="백_공설운동진입(가실행)_파주 북시티(이채)제출" xfId="572"/>
    <cellStyle name="백_공설운동진입(가실행)_파주 북시티(전체)제출(변경전)" xfId="573"/>
    <cellStyle name="백_사본 - 파주 북시티(이채)" xfId="574"/>
    <cellStyle name="백_토목내역서" xfId="575"/>
    <cellStyle name="백_토목내역서_BOOKCITY(전기)" xfId="576"/>
    <cellStyle name="백_토목내역서_공설운동진입(가실행)" xfId="577"/>
    <cellStyle name="백_토목내역서_공설운동진입(가실행)_BOOKCITY(전기)" xfId="578"/>
    <cellStyle name="백_토목내역서_공설운동진입(가실행)_사본 - 파주 북시티(이채)" xfId="579"/>
    <cellStyle name="백_토목내역서_공설운동진입(가실행)_파주 BOOK CITY(통보용)" xfId="580"/>
    <cellStyle name="백_토목내역서_공설운동진입(가실행)_파주 BOOK CITY가실행내역" xfId="581"/>
    <cellStyle name="백_토목내역서_공설운동진입(가실행)_파주 북시티(이채)제출" xfId="582"/>
    <cellStyle name="백_토목내역서_공설운동진입(가실행)_파주 북시티(전체)제출(변경전)" xfId="583"/>
    <cellStyle name="백_토목내역서_사본 - 파주 북시티(이채)" xfId="584"/>
    <cellStyle name="백_토목내역서_파주 BOOK CITY(통보용)" xfId="585"/>
    <cellStyle name="백_토목내역서_파주 BOOK CITY가실행내역" xfId="586"/>
    <cellStyle name="백_토목내역서_파주 북시티(이채)제출" xfId="587"/>
    <cellStyle name="백_토목내역서_파주 북시티(전체)제출(변경전)" xfId="588"/>
    <cellStyle name="백_파주 BOOK CITY(통보용)" xfId="589"/>
    <cellStyle name="백_파주 BOOK CITY가실행내역" xfId="590"/>
    <cellStyle name="백_파주 북시티(이채)제출" xfId="591"/>
    <cellStyle name="백_파주 북시티(전체)제출(변경전)" xfId="592"/>
    <cellStyle name="백분율" xfId="593" builtinId="5"/>
    <cellStyle name="백분율 [0]" xfId="594"/>
    <cellStyle name="백분율 [2]" xfId="595"/>
    <cellStyle name="백분율 2" xfId="596"/>
    <cellStyle name="백분율 2 2" xfId="889"/>
    <cellStyle name="普通_laroux" xfId="597"/>
    <cellStyle name="뷭?" xfId="598"/>
    <cellStyle name="常规_laroux" xfId="599"/>
    <cellStyle name="설계서" xfId="600"/>
    <cellStyle name="쉼표 [0]" xfId="601" builtinId="6"/>
    <cellStyle name="쉼표 [0] 2" xfId="602"/>
    <cellStyle name="스타일 1" xfId="603"/>
    <cellStyle name="스타일 2" xfId="604"/>
    <cellStyle name="스타일 3" xfId="605"/>
    <cellStyle name="안건회계법인" xfId="606"/>
    <cellStyle name="옛체" xfId="607"/>
    <cellStyle name="원" xfId="608"/>
    <cellStyle name="원_(플랜트)하자보수비" xfId="609"/>
    <cellStyle name="원_■20051222_'06년 임원STI 목표수립_2(매출-원가변경)(1)" xfId="610"/>
    <cellStyle name="원_0.임원PM 일괄표" xfId="611"/>
    <cellStyle name="원_02대여금" xfId="612"/>
    <cellStyle name="원_02대여금_수주_매출(최종)" xfId="613"/>
    <cellStyle name="원_02투자" xfId="614"/>
    <cellStyle name="원_02투자_수주_매출(최종)" xfId="615"/>
    <cellStyle name="원_02투자및대여금종합" xfId="616"/>
    <cellStyle name="원_02투자및대여금종합_수주_매출(최종)" xfId="617"/>
    <cellStyle name="원_03SOC팀20021025" xfId="618"/>
    <cellStyle name="원_03SOC팀20021025_수주_매출(최종)" xfId="619"/>
    <cellStyle name="원_'03결재양식A4" xfId="620"/>
    <cellStyle name="원_'03결재양식A4_수주_매출(최종)" xfId="621"/>
    <cellStyle name="원_03자산실적(9월말기준)및 04년매각계획(회사전체)최종" xfId="622"/>
    <cellStyle name="원_03자산실적(9월말기준)및 04년매각계획(회사전체)최종_수주_매출(최종)" xfId="623"/>
    <cellStyle name="원_03투자종합" xfId="624"/>
    <cellStyle name="원_03투자종합_수주_매출(최종)" xfId="625"/>
    <cellStyle name="원_03환경팀수주및투자계획" xfId="626"/>
    <cellStyle name="원_03환경팀수주및투자계획_수주_매출(최종)" xfId="627"/>
    <cellStyle name="원_04년 1분기 매출실적" xfId="628"/>
    <cellStyle name="원_'04년 매출원가정리(최종)" xfId="629"/>
    <cellStyle name="원_'04년 매출원가정리(최종)_수주_매출(최종)" xfId="630"/>
    <cellStyle name="원_'04년 입금계획 종합" xfId="631"/>
    <cellStyle name="원_'04년 입금계획 종합(최종)1213" xfId="632"/>
    <cellStyle name="원_'04년 입금계획 종합_2005년하반기추정손익(내부결재)" xfId="633"/>
    <cellStyle name="원_'04년 입금계획 종합_2005년하반기추정손익(내부결재)하" xfId="634"/>
    <cellStyle name="원_'04년 입금계획 종합_8.추정매출영업이익~" xfId="635"/>
    <cellStyle name="원_'04년 입금계획 종합_수주_매출(최종)" xfId="636"/>
    <cellStyle name="원_04년 자산매각계획 및 입금(결재본)" xfId="637"/>
    <cellStyle name="원_04년 자산매각계획 및 입금(결재본)_2005년하반기추정손익(내부결재)" xfId="638"/>
    <cellStyle name="원_04년 자산매각계획 및 입금(결재본)_2005년하반기추정손익(내부결재)하" xfId="639"/>
    <cellStyle name="원_04년 자산매각계획 및 입금(결재본)_8.추정매출영업이익~" xfId="640"/>
    <cellStyle name="원_04년 자산매각계획 및 입금(결재본)_수주_매출(최종)" xfId="641"/>
    <cellStyle name="원_04년 자산매각계획(결재본)" xfId="642"/>
    <cellStyle name="원_04년 자산매각계획(결재본)_수주_매출(최종)" xfId="643"/>
    <cellStyle name="원_'06년 임원PM목표설정및추진계획서(1)" xfId="644"/>
    <cellStyle name="원_13.하자보수비계획" xfId="645"/>
    <cellStyle name="원_2002사업계획" xfId="646"/>
    <cellStyle name="원_2002사업계획_수주_매출(최종)" xfId="647"/>
    <cellStyle name="원_2003년 동종사 경영분석" xfId="648"/>
    <cellStyle name="원_2003사업계획" xfId="649"/>
    <cellStyle name="원_2003사업계획_수주_매출(최종)" xfId="650"/>
    <cellStyle name="원_2003사업계획매출원가" xfId="651"/>
    <cellStyle name="원_2003사업계획매출원가_수주_매출(최종)" xfId="652"/>
    <cellStyle name="원_2003사업계획입금자료" xfId="653"/>
    <cellStyle name="원_2003사업계획입금자료_2005년하반기추정손익(내부결재)" xfId="654"/>
    <cellStyle name="원_2003사업계획입금자료_2005년하반기추정손익(내부결재)하" xfId="655"/>
    <cellStyle name="원_2003사업계획입금자료_8.추정매출영업이익~" xfId="656"/>
    <cellStyle name="원_2003사업계획입금자료_수주_매출(최종)" xfId="657"/>
    <cellStyle name="원_2003차입금예산" xfId="658"/>
    <cellStyle name="원_2003차입금예산_수주_매출(최종)" xfId="659"/>
    <cellStyle name="원_2004년 입금계획(개발)" xfId="660"/>
    <cellStyle name="원_2004년 입금계획(개발)_수주_매출(최종)" xfId="661"/>
    <cellStyle name="원_2004년 입금계획(건축)" xfId="662"/>
    <cellStyle name="원_2004년 입금계획(건축)_수주_매출(최종)" xfId="663"/>
    <cellStyle name="원_2004년 입금계획(주택대여금)" xfId="664"/>
    <cellStyle name="원_2004년 입금계획(주택대여금)_수주_매출(최종)" xfId="665"/>
    <cellStyle name="원_2004년 입금계획(주택사업)" xfId="666"/>
    <cellStyle name="원_2004년 입금계획(주택사업)_수주_매출(최종)" xfId="667"/>
    <cellStyle name="원_2004년 입금계획(환경)" xfId="668"/>
    <cellStyle name="원_2004년 입금계획(환경)_수주_매출(최종)" xfId="669"/>
    <cellStyle name="원_2004년동종사1분기실적보고2" xfId="670"/>
    <cellStyle name="원_2004년사업계획(최종)" xfId="671"/>
    <cellStyle name="원_2005년도 사업계획(건축영업)" xfId="672"/>
    <cellStyle name="원_Book1" xfId="673"/>
    <cellStyle name="원_KPI 산출식" xfId="674"/>
    <cellStyle name="원_NC1A0B58" xfId="675"/>
    <cellStyle name="원_NC2241A2D" xfId="676"/>
    <cellStyle name="원_NC2241A2D_수주_매출(최종)" xfId="677"/>
    <cellStyle name="원_NC22D3368" xfId="678"/>
    <cellStyle name="원_NC22D3368_수주_매출(최종)" xfId="679"/>
    <cellStyle name="원_NC2CE385" xfId="680"/>
    <cellStyle name="원_NC2CE385_2003사업계획입금자료" xfId="681"/>
    <cellStyle name="원_NC2CE385_수주_매출(최종)" xfId="682"/>
    <cellStyle name="원_NC4E0B9715" xfId="683"/>
    <cellStyle name="원_NC4E0B9715_수주_매출(최종)" xfId="684"/>
    <cellStyle name="원_NC6A0CF6" xfId="685"/>
    <cellStyle name="원_NC6BED2E" xfId="686"/>
    <cellStyle name="원_NC75FB9" xfId="687"/>
    <cellStyle name="원_NC75FB9_2005년하반기추정손익(내부결재)" xfId="688"/>
    <cellStyle name="원_NC75FB9_2005년하반기추정손익(내부결재)하" xfId="689"/>
    <cellStyle name="원_NC75FB9_8.추정매출영업이익~" xfId="690"/>
    <cellStyle name="원_NC75FB9_수주_매출(최종)" xfId="691"/>
    <cellStyle name="원_NC780031" xfId="692"/>
    <cellStyle name="원_NCD1B37" xfId="693"/>
    <cellStyle name="원_NCF6BB2F" xfId="694"/>
    <cellStyle name="원_NCF6BB2F_(그룹)차입금 관련지표 051005" xfId="695"/>
    <cellStyle name="원_NCF6BB2F_04. 1.14" xfId="696"/>
    <cellStyle name="원_NCF6BB2F_04.12.21" xfId="697"/>
    <cellStyle name="원_NCF6BB2F_05.1.18재무(회장님수정)" xfId="698"/>
    <cellStyle name="원_NCF6BB2F_2003사업계획입금자료" xfId="699"/>
    <cellStyle name="원_NCF6BB2F_2004년사업계획(최종)" xfId="700"/>
    <cellStyle name="원_NCF6BB2F_공표손익차이분석화학020304" xfId="701"/>
    <cellStyle name="원_NCF6BB2F_공표손익차이분석화학020304_(그룹)차입금 관련지표 051005" xfId="702"/>
    <cellStyle name="원_NCF6BB2F_공표손익차이분석화학020304_04. 1.14" xfId="703"/>
    <cellStyle name="원_NCF6BB2F_공표손익차이분석화학020304_04.12.21" xfId="704"/>
    <cellStyle name="원_NCF6BB2F_공표손익차이분석화학020304_05.1.18재무(회장님수정)" xfId="705"/>
    <cellStyle name="원_NCF6BB2F_공표손익차이분석화학020304_재무대책양식05. 3.15" xfId="706"/>
    <cellStyle name="원_NCF6BB2F_공표손익차이분석화학020304_차입금및금리지수" xfId="707"/>
    <cellStyle name="원_NCF6BB2F_수주_매출(최종)" xfId="708"/>
    <cellStyle name="원_NCF6BB2F_재무대책양식05. 3.15" xfId="709"/>
    <cellStyle name="원_NCF6BB2F_차입금및금리지수" xfId="710"/>
    <cellStyle name="원_SOC매출총이익" xfId="711"/>
    <cellStyle name="원_SOC매출총이익_수주_매출(최종)" xfId="712"/>
    <cellStyle name="원_STEP2부속명세서4(입금에서차입금까지)" xfId="713"/>
    <cellStyle name="원_STEP2부속명세서4(입금에서차입금까지)_2003사업계획입금자료" xfId="714"/>
    <cellStyle name="원_STEP2부속명세서4(입금에서차입금까지)_수주_매출(최종)" xfId="715"/>
    <cellStyle name="원_개발사업팀입금계획" xfId="716"/>
    <cellStyle name="원_개발사업팀입금계획_2003사업계획입금자료" xfId="717"/>
    <cellStyle name="원_개발사업팀입금계획_수주_매출(최종)" xfId="718"/>
    <cellStyle name="원_공표손익차이분석화학020304" xfId="719"/>
    <cellStyle name="원_공표손익차이분석화학020304_(그룹)차입금 관련지표 051005" xfId="720"/>
    <cellStyle name="원_공표손익차이분석화학020304_04. 1.14" xfId="721"/>
    <cellStyle name="원_공표손익차이분석화학020304_04.12.21" xfId="722"/>
    <cellStyle name="원_공표손익차이분석화학020304_05.1.18재무(회장님수정)" xfId="723"/>
    <cellStyle name="원_공표손익차이분석화학020304_재무대책양식05. 3.15" xfId="724"/>
    <cellStyle name="원_공표손익차이분석화학020304_차입금및금리지수" xfId="725"/>
    <cellStyle name="원_교육계획" xfId="726"/>
    <cellStyle name="원_교육계획_수주_매출(최종)" xfId="727"/>
    <cellStyle name="원_기안표지" xfId="728"/>
    <cellStyle name="원_기안표지_수주_매출(최종)" xfId="729"/>
    <cellStyle name="원_대표이사자료_그룹송부(최종1)" xfId="730"/>
    <cellStyle name="원_동종사'03년경영실적분석" xfId="731"/>
    <cellStyle name="원_부속명세서3(일반관리비에서 하자보수비)" xfId="732"/>
    <cellStyle name="원_부속명세서3(일반관리비에서 하자보수비)_수주_매출(최종)" xfId="733"/>
    <cellStyle name="원_부속명세서4(자금수지표에서 현금흐름표)" xfId="734"/>
    <cellStyle name="원_부속명세서4(자금수지표에서 현금흐름표)_2005년하반기추정손익(내부결재)" xfId="735"/>
    <cellStyle name="원_부속명세서4(자금수지표에서 현금흐름표)_2005년하반기추정손익(내부결재)하" xfId="736"/>
    <cellStyle name="원_부속명세서4(자금수지표에서 현금흐름표)_8.추정매출영업이익~" xfId="737"/>
    <cellStyle name="원_부속명세서4(자금수지표에서 현금흐름표)_수주_매출(최종)" xfId="738"/>
    <cellStyle name="원_수주_매출(최종)" xfId="739"/>
    <cellStyle name="원_수주투자심의(결재본)" xfId="740"/>
    <cellStyle name="원_수주투자심의(결재본)_수주_매출(최종)" xfId="741"/>
    <cellStyle name="원_심의확정03매출원가율종합2" xfId="742"/>
    <cellStyle name="원_심의확정03매출원가율종합2_2005년하반기추정손익(내부결재)" xfId="743"/>
    <cellStyle name="원_심의확정03매출원가율종합2_2005년하반기추정손익(내부결재)하" xfId="744"/>
    <cellStyle name="원_심의확정03매출원가율종합2_8.추정매출영업이익~" xfId="745"/>
    <cellStyle name="원_심의확정03매출원가율종합2_수주_매출(최종)" xfId="746"/>
    <cellStyle name="원_오봉개발수정후1203자금수지2003사업계획종합" xfId="747"/>
    <cellStyle name="원_오봉개발수정후1203자금수지2003사업계획종합_2005년하반기추정손익(내부결재)" xfId="748"/>
    <cellStyle name="원_오봉개발수정후1203자금수지2003사업계획종합_2005년하반기추정손익(내부결재)하" xfId="749"/>
    <cellStyle name="원_오봉개발수정후1203자금수지2003사업계획종합_8.추정매출영업이익~" xfId="750"/>
    <cellStyle name="원_오봉개발수정후1203자금수지2003사업계획종합_수주_매출(최종)" xfId="751"/>
    <cellStyle name="원_이돈효상무-과거실적양식(4월15일)-최종" xfId="752"/>
    <cellStyle name="원_인원실적(050630)-영산강이동" xfId="753"/>
    <cellStyle name="원_임원PM_사장님용" xfId="754"/>
    <cellStyle name="원_자금수지(최종)" xfId="755"/>
    <cellStyle name="원_자금수지(최종)_2005년하반기추정손익(내부결재)" xfId="756"/>
    <cellStyle name="원_자금수지(최종)_2005년하반기추정손익(내부결재)하" xfId="757"/>
    <cellStyle name="원_자금수지(최종)_8.추정매출영업이익~" xfId="758"/>
    <cellStyle name="원_자금수지(최종)_수주_매출(최종)" xfId="759"/>
    <cellStyle name="원_자산관리팀(기획)" xfId="760"/>
    <cellStyle name="원_조경연부사장" xfId="761"/>
    <cellStyle name="원_조경연부사장_목표설정서 및 추진계획서" xfId="762"/>
    <cellStyle name="원_주택사업팀2003년도 비젼경영계획3-2" xfId="763"/>
    <cellStyle name="원_주택사업팀2003년도 비젼경영계획3-2_수주_매출(최종)" xfId="764"/>
    <cellStyle name="원_중장기 및 2004년 사업계획" xfId="765"/>
    <cellStyle name="원_중장기 및 2006년 전략경영계획(토목영업팀)-결재용" xfId="766"/>
    <cellStyle name="원_첨부2(1). 안전-환경무사고 달성율 산출식" xfId="767"/>
    <cellStyle name="원_첨부2.과거실적양식" xfId="768"/>
    <cellStyle name="원_최종매출정리" xfId="769"/>
    <cellStyle name="원_최종매출정리_수주_매출(최종)" xfId="770"/>
    <cellStyle name="원_하자보수비" xfId="771"/>
    <cellStyle name="원_하자보수비_2005년하반기추정손익(내부결재)" xfId="772"/>
    <cellStyle name="원_하자보수비_2005년하반기추정손익(내부결재)하" xfId="773"/>
    <cellStyle name="원_하자보수비_8.추정매출영업이익~" xfId="774"/>
    <cellStyle name="원_하자보수비_수주_매출(최종)" xfId="775"/>
    <cellStyle name="원_현금흐름표예산(2003)" xfId="776"/>
    <cellStyle name="원_현금흐름표예산(2003)_수주_매출(최종)" xfId="777"/>
    <cellStyle name="원_환경1팀수주최종본" xfId="778"/>
    <cellStyle name="원_환경1팀수주최종본_2003사업계획입금자료" xfId="779"/>
    <cellStyle name="원_환경1팀수주최종본_수주_매출(최종)" xfId="780"/>
    <cellStyle name="자리수" xfId="781"/>
    <cellStyle name="자리수0" xfId="782"/>
    <cellStyle name="쟟" xfId="783"/>
    <cellStyle name="죃" xfId="784"/>
    <cellStyle name="지정되지 않음" xfId="785"/>
    <cellStyle name="千分位[0]_laroux" xfId="786"/>
    <cellStyle name="千分位_laroux" xfId="787"/>
    <cellStyle name="千位[0]_laroux" xfId="788"/>
    <cellStyle name="千位_laroux" xfId="789"/>
    <cellStyle name="콤" xfId="790"/>
    <cellStyle name="콤_BOOKCITY(전기)" xfId="791"/>
    <cellStyle name="콤_공설운동진입(가실행)" xfId="792"/>
    <cellStyle name="콤_공설운동진입(가실행)_BOOKCITY(전기)" xfId="793"/>
    <cellStyle name="콤_공설운동진입(가실행)_사본 - 파주 북시티(이채)" xfId="794"/>
    <cellStyle name="콤_공설운동진입(가실행)_파주 BOOK CITY(통보용)" xfId="795"/>
    <cellStyle name="콤_공설운동진입(가실행)_파주 BOOK CITY가실행내역" xfId="796"/>
    <cellStyle name="콤_공설운동진입(가실행)_파주 북시티(이채)제출" xfId="797"/>
    <cellStyle name="콤_공설운동진입(가실행)_파주 북시티(전체)제출(변경전)" xfId="798"/>
    <cellStyle name="콤_사본 - 파주 북시티(이채)" xfId="799"/>
    <cellStyle name="콤_토목내역서" xfId="800"/>
    <cellStyle name="콤_토목내역서_BOOKCITY(전기)" xfId="801"/>
    <cellStyle name="콤_토목내역서_공설운동진입(가실행)" xfId="802"/>
    <cellStyle name="콤_토목내역서_공설운동진입(가실행)_BOOKCITY(전기)" xfId="803"/>
    <cellStyle name="콤_토목내역서_공설운동진입(가실행)_사본 - 파주 북시티(이채)" xfId="804"/>
    <cellStyle name="콤_토목내역서_공설운동진입(가실행)_파주 BOOK CITY(통보용)" xfId="805"/>
    <cellStyle name="콤_토목내역서_공설운동진입(가실행)_파주 BOOK CITY가실행내역" xfId="806"/>
    <cellStyle name="콤_토목내역서_공설운동진입(가실행)_파주 북시티(이채)제출" xfId="807"/>
    <cellStyle name="콤_토목내역서_공설운동진입(가실행)_파주 북시티(전체)제출(변경전)" xfId="808"/>
    <cellStyle name="콤_토목내역서_사본 - 파주 북시티(이채)" xfId="809"/>
    <cellStyle name="콤_토목내역서_파주 BOOK CITY(통보용)" xfId="810"/>
    <cellStyle name="콤_토목내역서_파주 BOOK CITY가실행내역" xfId="811"/>
    <cellStyle name="콤_토목내역서_파주 북시티(이채)제출" xfId="812"/>
    <cellStyle name="콤_토목내역서_파주 북시티(전체)제출(변경전)" xfId="813"/>
    <cellStyle name="콤_파주 BOOK CITY(통보용)" xfId="814"/>
    <cellStyle name="콤_파주 BOOK CITY가실행내역" xfId="815"/>
    <cellStyle name="콤_파주 북시티(이채)제출" xfId="816"/>
    <cellStyle name="콤_파주 북시티(전체)제출(변경전)" xfId="817"/>
    <cellStyle name="콤냡?&lt;_x000f_$??:_x0009_`1_1 " xfId="818"/>
    <cellStyle name="콤마 [" xfId="819"/>
    <cellStyle name="콤마 [0]_" xfId="820"/>
    <cellStyle name="콤마 [2]" xfId="821"/>
    <cellStyle name="콤마[0]" xfId="904"/>
    <cellStyle name="콤마_  종  합  " xfId="822"/>
    <cellStyle name="통" xfId="823"/>
    <cellStyle name="통_BOOKCITY(전기)" xfId="824"/>
    <cellStyle name="통_공설운동진입(가실행)" xfId="825"/>
    <cellStyle name="통_공설운동진입(가실행)_BOOKCITY(전기)" xfId="826"/>
    <cellStyle name="통_공설운동진입(가실행)_사본 - 파주 북시티(이채)" xfId="827"/>
    <cellStyle name="통_공설운동진입(가실행)_파주 BOOK CITY(통보용)" xfId="828"/>
    <cellStyle name="통_공설운동진입(가실행)_파주 BOOK CITY가실행내역" xfId="829"/>
    <cellStyle name="통_공설운동진입(가실행)_파주 북시티(이채)제출" xfId="830"/>
    <cellStyle name="통_공설운동진입(가실행)_파주 북시티(전체)제출(변경전)" xfId="831"/>
    <cellStyle name="통_사본 - 파주 북시티(이채)" xfId="832"/>
    <cellStyle name="통_토목내역서" xfId="833"/>
    <cellStyle name="통_토목내역서_BOOKCITY(전기)" xfId="834"/>
    <cellStyle name="통_토목내역서_공설운동진입(가실행)" xfId="835"/>
    <cellStyle name="통_토목내역서_공설운동진입(가실행)_BOOKCITY(전기)" xfId="836"/>
    <cellStyle name="통_토목내역서_공설운동진입(가실행)_사본 - 파주 북시티(이채)" xfId="837"/>
    <cellStyle name="통_토목내역서_공설운동진입(가실행)_파주 BOOK CITY(통보용)" xfId="838"/>
    <cellStyle name="통_토목내역서_공설운동진입(가실행)_파주 BOOK CITY가실행내역" xfId="839"/>
    <cellStyle name="통_토목내역서_공설운동진입(가실행)_파주 북시티(이채)제출" xfId="840"/>
    <cellStyle name="통_토목내역서_공설운동진입(가실행)_파주 북시티(전체)제출(변경전)" xfId="841"/>
    <cellStyle name="통_토목내역서_사본 - 파주 북시티(이채)" xfId="842"/>
    <cellStyle name="통_토목내역서_파주 BOOK CITY(통보용)" xfId="843"/>
    <cellStyle name="통_토목내역서_파주 BOOK CITY가실행내역" xfId="844"/>
    <cellStyle name="통_토목내역서_파주 북시티(이채)제출" xfId="845"/>
    <cellStyle name="통_토목내역서_파주 북시티(전체)제출(변경전)" xfId="846"/>
    <cellStyle name="통_파주 BOOK CITY(통보용)" xfId="847"/>
    <cellStyle name="통_파주 BOOK CITY가실행내역" xfId="848"/>
    <cellStyle name="통_파주 북시티(이채)제출" xfId="849"/>
    <cellStyle name="통_파주 북시티(전체)제출(변경전)" xfId="850"/>
    <cellStyle name="통화 [" xfId="851"/>
    <cellStyle name="퍼센트" xfId="852"/>
    <cellStyle name="표" xfId="853"/>
    <cellStyle name="표_BOOKCITY(전기)" xfId="854"/>
    <cellStyle name="표_공설운동진입(가실행)" xfId="855"/>
    <cellStyle name="표_공설운동진입(가실행)_BOOKCITY(전기)" xfId="856"/>
    <cellStyle name="표_공설운동진입(가실행)_사본 - 파주 북시티(이채)" xfId="857"/>
    <cellStyle name="표_공설운동진입(가실행)_파주 BOOK CITY(통보용)" xfId="858"/>
    <cellStyle name="표_공설운동진입(가실행)_파주 BOOK CITY가실행내역" xfId="859"/>
    <cellStyle name="표_공설운동진입(가실행)_파주 북시티(이채)제출" xfId="860"/>
    <cellStyle name="표_공설운동진입(가실행)_파주 북시티(전체)제출(변경전)" xfId="861"/>
    <cellStyle name="표_사본 - 파주 북시티(이채)" xfId="862"/>
    <cellStyle name="표_토목내역서" xfId="863"/>
    <cellStyle name="표_토목내역서_BOOKCITY(전기)" xfId="864"/>
    <cellStyle name="표_토목내역서_공설운동진입(가실행)" xfId="865"/>
    <cellStyle name="표_토목내역서_공설운동진입(가실행)_BOOKCITY(전기)" xfId="866"/>
    <cellStyle name="표_토목내역서_공설운동진입(가실행)_사본 - 파주 북시티(이채)" xfId="867"/>
    <cellStyle name="표_토목내역서_공설운동진입(가실행)_파주 BOOK CITY(통보용)" xfId="868"/>
    <cellStyle name="표_토목내역서_공설운동진입(가실행)_파주 BOOK CITY가실행내역" xfId="869"/>
    <cellStyle name="표_토목내역서_공설운동진입(가실행)_파주 북시티(이채)제출" xfId="870"/>
    <cellStyle name="표_토목내역서_공설운동진입(가실행)_파주 북시티(전체)제출(변경전)" xfId="871"/>
    <cellStyle name="표_토목내역서_사본 - 파주 북시티(이채)" xfId="872"/>
    <cellStyle name="표_토목내역서_파주 BOOK CITY(통보용)" xfId="873"/>
    <cellStyle name="표_토목내역서_파주 BOOK CITY가실행내역" xfId="874"/>
    <cellStyle name="표_토목내역서_파주 북시티(이채)제출" xfId="875"/>
    <cellStyle name="표_토목내역서_파주 북시티(전체)제출(변경전)" xfId="876"/>
    <cellStyle name="표_파주 BOOK CITY(통보용)" xfId="877"/>
    <cellStyle name="표_파주 BOOK CITY가실행내역" xfId="878"/>
    <cellStyle name="표_파주 북시티(이채)제출" xfId="879"/>
    <cellStyle name="표_파주 북시티(전체)제출(변경전)" xfId="880"/>
    <cellStyle name="표준" xfId="0" builtinId="0"/>
    <cellStyle name="표준 2" xfId="905"/>
    <cellStyle name="표준 4 2 2" xfId="906"/>
    <cellStyle name="표준_1단지 사업비(대한측량 수정-12.08)_천안두정아파트 착공계 공정표(200804)" xfId="888"/>
    <cellStyle name="標準_Akia(F）-8" xfId="881"/>
    <cellStyle name="표준1" xfId="882"/>
    <cellStyle name="합산" xfId="883"/>
    <cellStyle name="货币[0]_laroux" xfId="884"/>
    <cellStyle name="货币_laroux" xfId="885"/>
    <cellStyle name="화폐기호" xfId="886"/>
    <cellStyle name="화폐기호0" xfId="8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42</xdr:row>
      <xdr:rowOff>0</xdr:rowOff>
    </xdr:from>
    <xdr:to>
      <xdr:col>6</xdr:col>
      <xdr:colOff>514350</xdr:colOff>
      <xdr:row>42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47825" y="12506325"/>
          <a:ext cx="63246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ko-KR" altLang="en-US" sz="1800" b="1" i="0" u="none" strike="noStrike" baseline="0">
              <a:solidFill>
                <a:srgbClr val="000000"/>
              </a:solidFill>
              <a:latin typeface="바탕"/>
              <a:ea typeface="바탕"/>
            </a:rPr>
            <a:t>공종별 총공사비 구성 현황표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244927</xdr:colOff>
      <xdr:row>7</xdr:row>
      <xdr:rowOff>178493</xdr:rowOff>
    </xdr:from>
    <xdr:to>
      <xdr:col>28</xdr:col>
      <xdr:colOff>530677</xdr:colOff>
      <xdr:row>7</xdr:row>
      <xdr:rowOff>355387</xdr:rowOff>
    </xdr:to>
    <xdr:sp macro="" textlink="">
      <xdr:nvSpPr>
        <xdr:cNvPr id="2" name="직사각형 1"/>
        <xdr:cNvSpPr/>
      </xdr:nvSpPr>
      <xdr:spPr>
        <a:xfrm>
          <a:off x="1930852" y="2245418"/>
          <a:ext cx="10934700" cy="17689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247648</xdr:colOff>
      <xdr:row>10</xdr:row>
      <xdr:rowOff>261256</xdr:rowOff>
    </xdr:from>
    <xdr:to>
      <xdr:col>28</xdr:col>
      <xdr:colOff>517070</xdr:colOff>
      <xdr:row>10</xdr:row>
      <xdr:rowOff>435428</xdr:rowOff>
    </xdr:to>
    <xdr:sp macro="" textlink="">
      <xdr:nvSpPr>
        <xdr:cNvPr id="3" name="직사각형 2"/>
        <xdr:cNvSpPr/>
      </xdr:nvSpPr>
      <xdr:spPr>
        <a:xfrm>
          <a:off x="1933573" y="4166506"/>
          <a:ext cx="10918372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19053</xdr:colOff>
      <xdr:row>11</xdr:row>
      <xdr:rowOff>209549</xdr:rowOff>
    </xdr:from>
    <xdr:to>
      <xdr:col>27</xdr:col>
      <xdr:colOff>401553</xdr:colOff>
      <xdr:row>11</xdr:row>
      <xdr:rowOff>370114</xdr:rowOff>
    </xdr:to>
    <xdr:sp macro="" textlink="">
      <xdr:nvSpPr>
        <xdr:cNvPr id="4" name="직사각형 3"/>
        <xdr:cNvSpPr/>
      </xdr:nvSpPr>
      <xdr:spPr>
        <a:xfrm>
          <a:off x="9077328" y="4752974"/>
          <a:ext cx="3249525" cy="16056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247649</xdr:colOff>
      <xdr:row>8</xdr:row>
      <xdr:rowOff>234041</xdr:rowOff>
    </xdr:from>
    <xdr:to>
      <xdr:col>28</xdr:col>
      <xdr:colOff>533399</xdr:colOff>
      <xdr:row>8</xdr:row>
      <xdr:rowOff>410935</xdr:rowOff>
    </xdr:to>
    <xdr:sp macro="" textlink="">
      <xdr:nvSpPr>
        <xdr:cNvPr id="5" name="직사각형 4"/>
        <xdr:cNvSpPr/>
      </xdr:nvSpPr>
      <xdr:spPr>
        <a:xfrm>
          <a:off x="1933574" y="2862941"/>
          <a:ext cx="10934700" cy="17689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16327</xdr:colOff>
      <xdr:row>9</xdr:row>
      <xdr:rowOff>247649</xdr:rowOff>
    </xdr:from>
    <xdr:to>
      <xdr:col>22</xdr:col>
      <xdr:colOff>12470</xdr:colOff>
      <xdr:row>9</xdr:row>
      <xdr:rowOff>421821</xdr:rowOff>
    </xdr:to>
    <xdr:sp macro="" textlink="">
      <xdr:nvSpPr>
        <xdr:cNvPr id="6" name="직사각형 5"/>
        <xdr:cNvSpPr/>
      </xdr:nvSpPr>
      <xdr:spPr>
        <a:xfrm>
          <a:off x="2521402" y="3514724"/>
          <a:ext cx="7368493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29934</xdr:colOff>
      <xdr:row>12</xdr:row>
      <xdr:rowOff>220435</xdr:rowOff>
    </xdr:from>
    <xdr:to>
      <xdr:col>27</xdr:col>
      <xdr:colOff>397005</xdr:colOff>
      <xdr:row>12</xdr:row>
      <xdr:rowOff>394607</xdr:rowOff>
    </xdr:to>
    <xdr:sp macro="" textlink="">
      <xdr:nvSpPr>
        <xdr:cNvPr id="7" name="직사각형 6"/>
        <xdr:cNvSpPr/>
      </xdr:nvSpPr>
      <xdr:spPr>
        <a:xfrm>
          <a:off x="2535009" y="5402035"/>
          <a:ext cx="9787296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32655</xdr:colOff>
      <xdr:row>13</xdr:row>
      <xdr:rowOff>209549</xdr:rowOff>
    </xdr:from>
    <xdr:to>
      <xdr:col>27</xdr:col>
      <xdr:colOff>399726</xdr:colOff>
      <xdr:row>13</xdr:row>
      <xdr:rowOff>383721</xdr:rowOff>
    </xdr:to>
    <xdr:sp macro="" textlink="">
      <xdr:nvSpPr>
        <xdr:cNvPr id="8" name="직사각형 7"/>
        <xdr:cNvSpPr/>
      </xdr:nvSpPr>
      <xdr:spPr>
        <a:xfrm>
          <a:off x="2537730" y="6029324"/>
          <a:ext cx="9787296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8162</xdr:colOff>
      <xdr:row>14</xdr:row>
      <xdr:rowOff>253091</xdr:rowOff>
    </xdr:from>
    <xdr:to>
      <xdr:col>26</xdr:col>
      <xdr:colOff>244091</xdr:colOff>
      <xdr:row>14</xdr:row>
      <xdr:rowOff>427263</xdr:rowOff>
    </xdr:to>
    <xdr:sp macro="" textlink="">
      <xdr:nvSpPr>
        <xdr:cNvPr id="9" name="직사각형 8"/>
        <xdr:cNvSpPr/>
      </xdr:nvSpPr>
      <xdr:spPr>
        <a:xfrm>
          <a:off x="3741962" y="6711041"/>
          <a:ext cx="8017854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21769</xdr:colOff>
      <xdr:row>15</xdr:row>
      <xdr:rowOff>253091</xdr:rowOff>
    </xdr:from>
    <xdr:to>
      <xdr:col>27</xdr:col>
      <xdr:colOff>388840</xdr:colOff>
      <xdr:row>15</xdr:row>
      <xdr:rowOff>427263</xdr:rowOff>
    </xdr:to>
    <xdr:sp macro="" textlink="">
      <xdr:nvSpPr>
        <xdr:cNvPr id="10" name="직사각형 9"/>
        <xdr:cNvSpPr/>
      </xdr:nvSpPr>
      <xdr:spPr>
        <a:xfrm>
          <a:off x="2526844" y="7349216"/>
          <a:ext cx="9787296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4.hananet.net/SINGLE/OFFICE40/temp/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037\data\data\2-&#49892;&#54665;\&#44148;&#52629;\2-&#51228;&#51452;&#50672;&#46041;2&#52264;&#48376;&#49892;&#54665;\&#51228;&#51452;&#50672;&#46041;2(&#44032;&#49892;&#5466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48;&#49324;&#51221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목차"/>
      <sheetName val="추가목표"/>
      <sheetName val="갑지"/>
      <sheetName val="요약"/>
      <sheetName val="대비"/>
      <sheetName val="분석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금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"/>
      <sheetName val="잡비"/>
      <sheetName val="견적현황"/>
      <sheetName val="견적서"/>
      <sheetName val="내역"/>
      <sheetName val="일위대가"/>
      <sheetName val="일위대가 (2)"/>
      <sheetName val="용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01"/>
      <sheetName val="6호기"/>
      <sheetName val="일반공사"/>
      <sheetName val="개산공사비"/>
      <sheetName val="제주연동2(가실행)"/>
      <sheetName val="표지"/>
      <sheetName val="밸브설치"/>
      <sheetName val="STL"/>
      <sheetName val="간접"/>
      <sheetName val="갑지(추정)"/>
      <sheetName val="견적대비표"/>
      <sheetName val="갑지"/>
      <sheetName val="#REF"/>
      <sheetName val="기기리스트"/>
      <sheetName val="EQUIPMENT -2"/>
      <sheetName val="금액집계"/>
      <sheetName val="입찰안"/>
      <sheetName val="기안"/>
      <sheetName val="매립"/>
      <sheetName val="일위대가(가설)"/>
      <sheetName val="ELECTRIC"/>
      <sheetName val="을"/>
      <sheetName val="노임단가"/>
      <sheetName val="식재수량표"/>
      <sheetName val="부속동"/>
      <sheetName val="목창호"/>
      <sheetName val="내역서"/>
      <sheetName val="부하(성남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사정산"/>
      <sheetName val="Macro3"/>
      <sheetName val="유림총괄"/>
      <sheetName val="단위단가"/>
      <sheetName val="#REF"/>
      <sheetName val="새공통(96임금인상기준)"/>
      <sheetName val="6호기"/>
      <sheetName val="금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간접비계산"/>
      <sheetName val="잡비"/>
      <sheetName val="관급자재"/>
      <sheetName val="P.M 별"/>
      <sheetName val="남양내역"/>
      <sheetName val="인상효1"/>
      <sheetName val="기초코드"/>
      <sheetName val="자재"/>
      <sheetName val="수수료코드표"/>
      <sheetName val="유림총괄"/>
      <sheetName val="인건비"/>
      <sheetName val="일위대가(가설)"/>
      <sheetName val="#REF"/>
      <sheetName val="코드표"/>
      <sheetName val="인건비 "/>
      <sheetName val="송전재료비"/>
      <sheetName val="새공통"/>
      <sheetName val="터파기및재료"/>
      <sheetName val="건축"/>
      <sheetName val="Bo1"/>
      <sheetName val="소방사항"/>
      <sheetName val="단가"/>
      <sheetName val="현장관리비"/>
      <sheetName val="견적서양식"/>
      <sheetName val="시운전연료"/>
      <sheetName val="2공구산출내역"/>
      <sheetName val="본부장"/>
      <sheetName val="집계표"/>
      <sheetName val="경산"/>
      <sheetName val="1차네트공정"/>
      <sheetName val="을-ATYPE"/>
      <sheetName val="실행(ALT1)"/>
      <sheetName val="일위대가표"/>
    </sheetNames>
    <definedNames>
      <definedName name="목차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한강운반비"/>
      <sheetName val="물가시세"/>
      <sheetName val="96노임기준"/>
      <sheetName val="입찰안"/>
      <sheetName val="식재"/>
      <sheetName val="시설물"/>
      <sheetName val="식재출력용"/>
      <sheetName val="유지관리"/>
      <sheetName val="단가"/>
      <sheetName val="#REF"/>
      <sheetName val="실행(1)"/>
      <sheetName val="기본단가"/>
      <sheetName val="인건비단가"/>
      <sheetName val="데이타"/>
      <sheetName val="식재인부"/>
      <sheetName val="일지-H"/>
      <sheetName val="Total"/>
      <sheetName val="설계예시"/>
      <sheetName val="견적율"/>
      <sheetName val="GAEYO"/>
      <sheetName val="공사설명서"/>
      <sheetName val="백암비스타내역"/>
      <sheetName val="내역"/>
      <sheetName val="SAM"/>
      <sheetName val="일위대가목차"/>
      <sheetName val="일위대가표"/>
      <sheetName val="일위대가"/>
      <sheetName val="설계내역서"/>
      <sheetName val="unit 4"/>
      <sheetName val="소요자재"/>
      <sheetName val="노무산출서"/>
      <sheetName val="CTEMCOST"/>
      <sheetName val="갑지"/>
      <sheetName val="전기일위대가"/>
      <sheetName val="기계공사"/>
      <sheetName val="Y-WORK"/>
      <sheetName val="BID"/>
      <sheetName val="단위단가"/>
      <sheetName val="비교표"/>
      <sheetName val="단가 (2)"/>
      <sheetName val="잡비"/>
      <sheetName val="대비표"/>
      <sheetName val="D"/>
      <sheetName val="수지표"/>
      <sheetName val="셀명"/>
      <sheetName val="공구원가계산"/>
      <sheetName val="원형1호맨홀토공수량"/>
      <sheetName val="우석문틀"/>
      <sheetName val="내역(설비)"/>
      <sheetName val="교각계산"/>
      <sheetName val="유림골조"/>
      <sheetName val="외주"/>
      <sheetName val="노임단가"/>
      <sheetName val="표지"/>
      <sheetName val="노임"/>
      <sheetName val="대림경상68억"/>
      <sheetName val="견적"/>
      <sheetName val="노무단가"/>
      <sheetName val="간접"/>
      <sheetName val="기본데이타입력"/>
      <sheetName val="3.경비"/>
      <sheetName val="1.급료"/>
      <sheetName val="정부노임단가"/>
      <sheetName val="개산공사비"/>
      <sheetName val="통신집계표1"/>
      <sheetName val="단가조사서"/>
      <sheetName val="실행"/>
      <sheetName val="부속동"/>
      <sheetName val="소비자가"/>
      <sheetName val="수량산출서"/>
      <sheetName val="전기공사"/>
      <sheetName val="건축집계"/>
      <sheetName val="경산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기별"/>
      <sheetName val="부대내역"/>
      <sheetName val="4.공사별"/>
      <sheetName val="총원가계산서(요율)"/>
      <sheetName val="마감사양"/>
      <sheetName val="JUCKEYK"/>
      <sheetName val="동해title"/>
      <sheetName val="구의33고"/>
      <sheetName val="별표(59~89)"/>
      <sheetName val="도급"/>
      <sheetName val="집계"/>
      <sheetName val="기본일위"/>
      <sheetName val="직노"/>
      <sheetName val="I一般比"/>
      <sheetName val="내역서2안"/>
      <sheetName val="설직재-1"/>
      <sheetName val="AS포장복구 "/>
      <sheetName val="도급내역"/>
      <sheetName val="기계내역"/>
      <sheetName val="대비"/>
      <sheetName val="산출내역서집계표"/>
      <sheetName val="철거 물량 산출서"/>
      <sheetName val="실행내역"/>
      <sheetName val="공문"/>
      <sheetName val="공사비산출내역"/>
      <sheetName val="공통가설"/>
      <sheetName val="밸브설치"/>
      <sheetName val="APT"/>
      <sheetName val="수량산출"/>
      <sheetName val="127동 History"/>
      <sheetName val="투찰(하수)"/>
      <sheetName val="일위단위"/>
      <sheetName val="합의경상"/>
      <sheetName val="수입"/>
      <sheetName val="증감대비"/>
      <sheetName val="설비"/>
      <sheetName val="SCHEDULE"/>
      <sheetName val="정보"/>
      <sheetName val="Sheet4"/>
      <sheetName val="Macro1"/>
      <sheetName val="관접합및부설"/>
      <sheetName val="공조기휀"/>
      <sheetName val="을지"/>
      <sheetName val="건축공사실행"/>
      <sheetName val="교대(A1)"/>
      <sheetName val="사급자재"/>
      <sheetName val="준검 내역서"/>
      <sheetName val="INPUT"/>
      <sheetName val="전기"/>
      <sheetName val="내역서(총)"/>
      <sheetName val="공사개요"/>
      <sheetName val="소업1교"/>
      <sheetName val="명단"/>
      <sheetName val="전계가"/>
      <sheetName val="원가계산서"/>
      <sheetName val="신우"/>
      <sheetName val="변수데이타"/>
      <sheetName val="세금자료"/>
      <sheetName val="차액보증"/>
      <sheetName val="직공비"/>
      <sheetName val="여과지동"/>
      <sheetName val="기초자료"/>
      <sheetName val="연동내역"/>
      <sheetName val="단가조사"/>
      <sheetName val="골조시행"/>
      <sheetName val="코드"/>
      <sheetName val="보할최종(준공)only"/>
      <sheetName val="UR2-Calculation"/>
      <sheetName val="수목단가"/>
      <sheetName val="시설수량표"/>
      <sheetName val="식재수량표"/>
      <sheetName val="자재단가"/>
      <sheetName val="결재갑지"/>
      <sheetName val="ELECTRIC"/>
      <sheetName val="기자재비"/>
      <sheetName val="을"/>
      <sheetName val="2000.11월설계내역"/>
      <sheetName val="총괄내역서"/>
      <sheetName val="잉여처분"/>
      <sheetName val="전체분내역서"/>
      <sheetName val="금액집계"/>
      <sheetName val="EACT10"/>
      <sheetName val="패널"/>
      <sheetName val="내부마감"/>
      <sheetName val="FOB발"/>
      <sheetName val="전기혼잡제경비(45)"/>
      <sheetName val="DB"/>
      <sheetName val="일위목차"/>
      <sheetName val="일반공사"/>
      <sheetName val="Baby일위대가"/>
      <sheetName val="예가표"/>
      <sheetName val="개요"/>
      <sheetName val="일반부표"/>
      <sheetName val="전선관"/>
      <sheetName val="건축원가계산서"/>
      <sheetName val="내역5"/>
      <sheetName val="총괄"/>
      <sheetName val="plan&amp;section of foundation"/>
      <sheetName val="working load at the btm ft."/>
      <sheetName val="stability check"/>
      <sheetName val="design criteria"/>
      <sheetName val="design load"/>
      <sheetName val="단가표"/>
      <sheetName val="기안"/>
      <sheetName val="총물량"/>
      <sheetName val="실행철강하도"/>
      <sheetName val="설계명세서"/>
      <sheetName val="지급자재"/>
      <sheetName val="DATA"/>
      <sheetName val="기성고려"/>
      <sheetName val="TYPE-A"/>
      <sheetName val="중동상가"/>
      <sheetName val="Macro3"/>
      <sheetName val="도기류"/>
      <sheetName val="토목"/>
      <sheetName val="수목데이타"/>
      <sheetName val="건축개요"/>
      <sheetName val="Sheet5"/>
      <sheetName val="노무비"/>
      <sheetName val="단위수량"/>
      <sheetName val="가시설수량"/>
      <sheetName val="Front"/>
      <sheetName val="wall"/>
      <sheetName val="Requirement(Work Crew)"/>
      <sheetName val="문학간접"/>
      <sheetName val="간접비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청천내"/>
      <sheetName val="TB-내역서"/>
      <sheetName val="노원열병합  건축공사기성내역서"/>
      <sheetName val="방배동내역(리라)"/>
      <sheetName val="부대공사총괄"/>
      <sheetName val="현장경비"/>
      <sheetName val="건축공사집계표"/>
      <sheetName val="16-1"/>
      <sheetName val="현장관리비 산출내역"/>
      <sheetName val="정공공사"/>
      <sheetName val="자재비"/>
      <sheetName val="교통대책내역"/>
      <sheetName val="중기일위대가"/>
      <sheetName val="안정검토(온1)"/>
      <sheetName val="노임단가 (2)"/>
      <sheetName val="원가계산하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내역(을)"/>
      <sheetName val="기계설비"/>
      <sheetName val="착공계(전체)"/>
      <sheetName val="C급보 "/>
      <sheetName val="담당자"/>
      <sheetName val="매각(6)"/>
      <sheetName val="기성2"/>
      <sheetName val="MOTOR"/>
      <sheetName val="매원개착터널총괄"/>
      <sheetName val="세부내역"/>
      <sheetName val="손익차9월2"/>
      <sheetName val="2공구산출내역"/>
      <sheetName val="공사내역"/>
      <sheetName val="모래기초"/>
      <sheetName val="원가data"/>
      <sheetName val="원가서"/>
      <sheetName val="사기도장"/>
      <sheetName val="TIE-IN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XZLC2"/>
      <sheetName val="부대공Ⅱ"/>
      <sheetName val="화재 탐지 설비"/>
      <sheetName val="터파기및재료"/>
      <sheetName val="현장관리비 "/>
      <sheetName val="대가목록"/>
      <sheetName val="내역1"/>
      <sheetName val="H-PILE수량집계"/>
      <sheetName val="Customer Databas"/>
      <sheetName val="효성CB 1P기초"/>
      <sheetName val="실행(ALT1)"/>
      <sheetName val="P.M 별"/>
      <sheetName val="설계명세서(장비)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가 및 재료비"/>
      <sheetName val="중기사용료산출근거"/>
      <sheetName val="평가데이터"/>
      <sheetName val="5.전사투자계획종함안"/>
      <sheetName val="물량표S"/>
      <sheetName val="교대(A1-A2)"/>
      <sheetName val="ETC"/>
      <sheetName val="SUMMARY"/>
      <sheetName val="PAINT"/>
      <sheetName val="자탐"/>
      <sheetName val="RFP002"/>
      <sheetName val="D&amp;P특기사항"/>
      <sheetName val="Sheet6"/>
      <sheetName val="예총"/>
      <sheetName val="내역서 제출"/>
      <sheetName val="설계내역"/>
      <sheetName val="FB25JN"/>
      <sheetName val="건축원가"/>
      <sheetName val="건축-물가변동"/>
      <sheetName val="상반기손익차2총괄"/>
      <sheetName val="환율표"/>
      <sheetName val="기본DATA"/>
      <sheetName val="단가조사표"/>
      <sheetName val="피벗테이블데이터분석"/>
      <sheetName val="평균높이산출근거"/>
      <sheetName val="횡배수관위치조서"/>
      <sheetName val="집계장(대목_실행)"/>
      <sheetName val="연령현황"/>
      <sheetName val="단위세대물량"/>
      <sheetName val="기초분물량표"/>
      <sheetName val="환산"/>
      <sheetName val="인건비"/>
      <sheetName val="입력"/>
      <sheetName val="카렌스센터계량기설치공사"/>
      <sheetName val="신표지1"/>
      <sheetName val="말고개터널조명전압강하"/>
      <sheetName val="DATE"/>
      <sheetName val="데리네이타현황"/>
      <sheetName val="2.대외공문"/>
      <sheetName val="장비종합부표"/>
      <sheetName val="집계표_식재"/>
      <sheetName val="부표"/>
      <sheetName val="1~9 하중계산"/>
      <sheetName val="견"/>
      <sheetName val="건축공사 분괴표원본데이터(공통+건축)"/>
      <sheetName val="SAMPLE"/>
      <sheetName val="자판실행"/>
      <sheetName val="내부부하"/>
      <sheetName val="위치조서"/>
      <sheetName val="기성내역서표지"/>
      <sheetName val="3-구교-오리지날"/>
      <sheetName val="원가계산서(남측)"/>
      <sheetName val="조직"/>
      <sheetName val="설계"/>
      <sheetName val="천안IP공장자100노100물량110할증"/>
      <sheetName val=" 견적서"/>
      <sheetName val="S0"/>
      <sheetName val="전차선로 물량표"/>
      <sheetName val="자재"/>
      <sheetName val="공통(20-91)"/>
      <sheetName val="Tender Summary"/>
      <sheetName val="물량표"/>
      <sheetName val="Regenerator  Concrete Structure"/>
      <sheetName val="1.우편집중내역서"/>
      <sheetName val="추가공사"/>
      <sheetName val="견적대비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기초일위"/>
      <sheetName val="시설일위"/>
      <sheetName val="조명일위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노임,재료비"/>
      <sheetName val="중기사용료"/>
      <sheetName val="도급FORM"/>
      <sheetName val="9.설치품셈"/>
      <sheetName val="품셈총괄"/>
      <sheetName val="기본DATA Sheet"/>
      <sheetName val="수량총괄"/>
      <sheetName val="일위산출"/>
      <sheetName val="ABUT수량-A1"/>
      <sheetName val="01"/>
      <sheetName val=" 냉각수펌프"/>
      <sheetName val="AHU집계"/>
      <sheetName val="자재집계"/>
      <sheetName val="직재"/>
      <sheetName val="재집"/>
      <sheetName val="Macro(MCC)"/>
      <sheetName val="견적서"/>
      <sheetName val="70%"/>
      <sheetName val="danga"/>
      <sheetName val="ilch"/>
      <sheetName val="EKOG10건축"/>
      <sheetName val="99노임기준"/>
      <sheetName val="단가대비표"/>
      <sheetName val="날개벽수량표"/>
      <sheetName val="총괄갑 "/>
      <sheetName val="도배공사언고"/>
      <sheetName val="내역표지"/>
      <sheetName val="소방"/>
      <sheetName val="전선 및 전선관"/>
      <sheetName val="양수장(기계)"/>
      <sheetName val="단가일람"/>
      <sheetName val="조경일람"/>
      <sheetName val="집수정(600-700)"/>
      <sheetName val="3련 BOX"/>
      <sheetName val="type-F"/>
      <sheetName val="1-1"/>
      <sheetName val="EQT-ESTN"/>
      <sheetName val="실행내역서 "/>
      <sheetName val="조건"/>
      <sheetName val="3.공통공사대비"/>
      <sheetName val="1층"/>
      <sheetName val="Y_WORK"/>
      <sheetName val="원가계산"/>
      <sheetName val="9-1차이내역"/>
      <sheetName val="각종양식"/>
      <sheetName val="변경집계표"/>
      <sheetName val="견적990322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갑지(추정)"/>
      <sheetName val="계수시트"/>
      <sheetName val="가로등내역서"/>
      <sheetName val="목록"/>
      <sheetName val="시중노임단가"/>
      <sheetName val="설계조건"/>
      <sheetName val="일위대가(계측기설치)"/>
      <sheetName val="가격조사서"/>
      <sheetName val="일위대가(출입)"/>
      <sheetName val="기성내역서"/>
      <sheetName val="연면적대비(12-7)"/>
      <sheetName val="충주"/>
      <sheetName val="수목데이타 "/>
      <sheetName val="건축내역서"/>
      <sheetName val="설비내역서"/>
      <sheetName val="전기내역서"/>
      <sheetName val="청주-교대(A1)"/>
      <sheetName val="금융"/>
      <sheetName val="배관"/>
      <sheetName val="빙장비사양"/>
      <sheetName val="장비사양"/>
      <sheetName val="(갑지)"/>
      <sheetName val="9GNG운반"/>
      <sheetName val="A공구"/>
      <sheetName val="토사(PE)"/>
      <sheetName val="월별수입"/>
      <sheetName val="비용"/>
      <sheetName val="5. 현장관리비(new) "/>
      <sheetName val="남양내역"/>
      <sheetName val="약품공급2"/>
      <sheetName val="1.취수장"/>
      <sheetName val="일위대가 "/>
      <sheetName val="경율산정.XLS"/>
      <sheetName val="강교(Sub)"/>
      <sheetName val="일반토공견적"/>
      <sheetName val="우수"/>
      <sheetName val="AP1"/>
      <sheetName val="연돌일위집계"/>
      <sheetName val="부표총괄"/>
      <sheetName val="Salary(해외)"/>
      <sheetName val="현황CODE"/>
      <sheetName val="손익현황"/>
      <sheetName val="조경내역"/>
      <sheetName val="hvac(제어동)"/>
      <sheetName val="9."/>
      <sheetName val="일위목록"/>
      <sheetName val="1차변경내역"/>
      <sheetName val="갑지1"/>
      <sheetName val="행거,슈,볼트,펌프,잡재"/>
      <sheetName val="건축"/>
      <sheetName val="요율"/>
      <sheetName val="_6호기ࡴ집행"/>
      <sheetName val="c_balju"/>
      <sheetName val="유류대(외주)"/>
      <sheetName val="견적서(토공)"/>
      <sheetName val="설 계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BSD (2)"/>
      <sheetName val="건축(충일분)"/>
      <sheetName val="인사자료총집계"/>
      <sheetName val="CATV"/>
      <sheetName val="49-119"/>
      <sheetName val="노무비단가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공사_산출"/>
      <sheetName val="조도계산서 (도서)"/>
      <sheetName val="건축내역"/>
      <sheetName val="과천MAIN"/>
      <sheetName val="가로등"/>
      <sheetName val="설계기준"/>
      <sheetName val="분석"/>
      <sheetName val="공정표"/>
      <sheetName val="Break Down"/>
      <sheetName val="01액티비티코드"/>
      <sheetName val="수배전반"/>
      <sheetName val="통합"/>
      <sheetName val="LEGEND"/>
      <sheetName val="집수정"/>
      <sheetName val="포장공"/>
      <sheetName val="배수공"/>
      <sheetName val="토공"/>
      <sheetName val="그림"/>
      <sheetName val="구성1"/>
      <sheetName val="구성2"/>
      <sheetName val="구성3"/>
      <sheetName val="구성4"/>
      <sheetName val="그림2"/>
      <sheetName val="토목(대안)"/>
      <sheetName val="SULKEA"/>
      <sheetName val="건축2"/>
      <sheetName val="시방기준(코매트)"/>
      <sheetName val="단중표"/>
      <sheetName val="내역서1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직원동원SCH"/>
      <sheetName val="Eq. Mobilization"/>
      <sheetName val="개시대사 (2)"/>
      <sheetName val="투찰가"/>
      <sheetName val="일위대가목록"/>
      <sheetName val="SLAB&quot;1&quot;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10월 중구다동"/>
      <sheetName val="단위가격"/>
      <sheetName val="계정"/>
      <sheetName val="관급자재대"/>
      <sheetName val="직영(비교견적서)"/>
      <sheetName val="Krw"/>
      <sheetName val="단기차입금"/>
      <sheetName val="118.세금과공과"/>
      <sheetName val="은행"/>
      <sheetName val="단가명령서"/>
      <sheetName val="예정(3)"/>
      <sheetName val="가정"/>
      <sheetName val="증감분석"/>
      <sheetName val="토공사(흙막이)"/>
      <sheetName val="0.목록1"/>
      <sheetName val="CON'C"/>
      <sheetName val="대목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남양내역"/>
      <sheetName val="200"/>
      <sheetName val="내역"/>
      <sheetName val="물량표"/>
      <sheetName val="6호기"/>
      <sheetName val="1.취수장"/>
      <sheetName val="일위대가"/>
      <sheetName val="견적대비표"/>
      <sheetName val="#REF"/>
      <sheetName val="A3.공사비 검토"/>
      <sheetName val="최종견"/>
      <sheetName val="입찰안"/>
      <sheetName val="공사개요"/>
      <sheetName val="을지"/>
      <sheetName val="터파기및재료"/>
      <sheetName val="삼보지질"/>
      <sheetName val="3BL공동구 수량"/>
      <sheetName val="정부노임단가"/>
      <sheetName val="판"/>
      <sheetName val="6PILE  (돌출)"/>
      <sheetName val="간접경상비"/>
      <sheetName val="확약서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유림총괄"/>
      <sheetName val="현장감사.XLS"/>
      <sheetName val="NYS"/>
      <sheetName val="견적서"/>
      <sheetName val="ELEC"/>
      <sheetName val="4.전기"/>
      <sheetName val="도급"/>
      <sheetName val="파일항타"/>
      <sheetName val="건축개요"/>
      <sheetName val="프랜트면허"/>
      <sheetName val="건축2"/>
      <sheetName val="층"/>
      <sheetName val="1유리"/>
      <sheetName val="기본자료"/>
      <sheetName val="MAT"/>
      <sheetName val="토목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3"/>
  <sheetViews>
    <sheetView showGridLines="0" showZeros="0" tabSelected="1" view="pageBreakPreview" zoomScale="85" zoomScaleNormal="100" zoomScaleSheetLayoutView="85" workbookViewId="0">
      <selection sqref="A1:H1"/>
    </sheetView>
  </sheetViews>
  <sheetFormatPr defaultRowHeight="13.5"/>
  <cols>
    <col min="1" max="1" width="8.88671875" style="3"/>
    <col min="2" max="2" width="10.5546875" style="3" customWidth="1"/>
    <col min="3" max="3" width="19.44140625" style="3" customWidth="1"/>
    <col min="4" max="4" width="16.109375" style="37" bestFit="1" customWidth="1"/>
    <col min="5" max="5" width="14.6640625" style="37" customWidth="1"/>
    <col min="6" max="6" width="13.6640625" style="37" customWidth="1"/>
    <col min="7" max="7" width="13.6640625" style="39" customWidth="1"/>
    <col min="8" max="8" width="13.6640625" style="37" customWidth="1"/>
    <col min="9" max="9" width="9.109375" style="37" hidden="1" customWidth="1"/>
    <col min="10" max="10" width="13.88671875" style="38" hidden="1" customWidth="1"/>
    <col min="11" max="11" width="15.44140625" style="1" hidden="1" customWidth="1"/>
    <col min="12" max="12" width="16.44140625" style="1" hidden="1" customWidth="1"/>
    <col min="13" max="13" width="10.44140625" style="1" hidden="1" customWidth="1"/>
    <col min="14" max="14" width="15" style="1" hidden="1" customWidth="1"/>
    <col min="15" max="19" width="0" style="3" hidden="1" customWidth="1"/>
    <col min="20" max="20" width="16.5546875" style="3" hidden="1" customWidth="1"/>
    <col min="21" max="21" width="15.44140625" style="3" hidden="1" customWidth="1"/>
    <col min="22" max="24" width="0" style="3" hidden="1" customWidth="1"/>
    <col min="25" max="16384" width="8.88671875" style="3"/>
  </cols>
  <sheetData>
    <row r="1" spans="1:15" ht="27" customHeight="1">
      <c r="A1" s="224" t="s">
        <v>0</v>
      </c>
      <c r="B1" s="224"/>
      <c r="C1" s="224"/>
      <c r="D1" s="224"/>
      <c r="E1" s="224"/>
      <c r="F1" s="224"/>
      <c r="G1" s="224"/>
      <c r="H1" s="224"/>
    </row>
    <row r="2" spans="1:15" ht="26.25" customHeight="1" thickBot="1">
      <c r="A2" s="2"/>
      <c r="H2" s="75" t="s">
        <v>123</v>
      </c>
      <c r="J2" s="72" t="s">
        <v>113</v>
      </c>
      <c r="K2" s="73">
        <v>92997</v>
      </c>
      <c r="L2" s="73" t="s">
        <v>112</v>
      </c>
    </row>
    <row r="3" spans="1:15" s="17" customFormat="1" ht="36.75" customHeight="1">
      <c r="A3" s="233" t="s">
        <v>1</v>
      </c>
      <c r="B3" s="234"/>
      <c r="C3" s="235"/>
      <c r="D3" s="157" t="s">
        <v>2</v>
      </c>
      <c r="E3" s="158" t="s">
        <v>3</v>
      </c>
      <c r="F3" s="159" t="s">
        <v>110</v>
      </c>
      <c r="G3" s="160" t="s">
        <v>5</v>
      </c>
      <c r="H3" s="161" t="s">
        <v>6</v>
      </c>
      <c r="I3" s="41"/>
      <c r="J3" s="66" t="s">
        <v>2</v>
      </c>
      <c r="K3" s="62" t="s">
        <v>3</v>
      </c>
      <c r="L3" s="74" t="s">
        <v>115</v>
      </c>
      <c r="M3" s="63" t="s">
        <v>5</v>
      </c>
      <c r="N3" s="64" t="s">
        <v>6</v>
      </c>
    </row>
    <row r="4" spans="1:15" ht="36.75" customHeight="1">
      <c r="A4" s="4" t="s">
        <v>7</v>
      </c>
      <c r="B4" s="162" t="s">
        <v>8</v>
      </c>
      <c r="C4" s="153" t="s">
        <v>9</v>
      </c>
      <c r="D4" s="57">
        <f>SUM(E4:H4)</f>
        <v>34267166</v>
      </c>
      <c r="E4" s="154">
        <f>E56</f>
        <v>34267166</v>
      </c>
      <c r="F4" s="155">
        <f>F56</f>
        <v>0</v>
      </c>
      <c r="G4" s="155">
        <f>G56</f>
        <v>0</v>
      </c>
      <c r="H4" s="156">
        <f>H56</f>
        <v>0</v>
      </c>
      <c r="J4" s="65">
        <f>D4/D$13</f>
        <v>0.14399301387452762</v>
      </c>
      <c r="K4" s="65">
        <f>E4/E$13</f>
        <v>0.16553751394647018</v>
      </c>
      <c r="L4" s="65">
        <f t="shared" ref="L4:N9" si="0">F4/F$13</f>
        <v>0</v>
      </c>
      <c r="M4" s="65"/>
      <c r="N4" s="65">
        <f t="shared" si="0"/>
        <v>0</v>
      </c>
      <c r="O4" s="37"/>
    </row>
    <row r="5" spans="1:15" ht="36.75" customHeight="1">
      <c r="A5" s="4"/>
      <c r="B5" s="5"/>
      <c r="C5" s="6" t="s">
        <v>10</v>
      </c>
      <c r="D5" s="46">
        <f>SUM(E5:H5)</f>
        <v>139024576</v>
      </c>
      <c r="E5" s="46">
        <f>E77</f>
        <v>139024576</v>
      </c>
      <c r="F5" s="47">
        <f>F77</f>
        <v>0</v>
      </c>
      <c r="G5" s="47">
        <f>G77</f>
        <v>0</v>
      </c>
      <c r="H5" s="48">
        <f>H77</f>
        <v>0</v>
      </c>
      <c r="J5" s="65">
        <f t="shared" ref="J5:K11" si="1">D5/D$13</f>
        <v>0.5841909337022011</v>
      </c>
      <c r="K5" s="65">
        <f t="shared" si="1"/>
        <v>0.67159865769180049</v>
      </c>
      <c r="L5" s="65">
        <f t="shared" si="0"/>
        <v>0</v>
      </c>
      <c r="M5" s="65"/>
      <c r="N5" s="65">
        <f t="shared" si="0"/>
        <v>0</v>
      </c>
      <c r="O5" s="37"/>
    </row>
    <row r="6" spans="1:15" ht="36.75" customHeight="1">
      <c r="A6" s="4"/>
      <c r="B6" s="5"/>
      <c r="C6" s="6" t="s">
        <v>11</v>
      </c>
      <c r="D6" s="46">
        <f>D87</f>
        <v>20172063</v>
      </c>
      <c r="E6" s="46">
        <f>E87</f>
        <v>20172063</v>
      </c>
      <c r="F6" s="47">
        <f>F87</f>
        <v>0</v>
      </c>
      <c r="G6" s="47">
        <f>G87</f>
        <v>0</v>
      </c>
      <c r="H6" s="48">
        <f>H87</f>
        <v>0</v>
      </c>
      <c r="J6" s="65">
        <f t="shared" si="1"/>
        <v>8.4764411140298132E-2</v>
      </c>
      <c r="K6" s="65">
        <f t="shared" si="1"/>
        <v>9.7447018530554153E-2</v>
      </c>
      <c r="L6" s="65">
        <f t="shared" si="0"/>
        <v>0</v>
      </c>
      <c r="M6" s="65"/>
      <c r="N6" s="65">
        <f t="shared" si="0"/>
        <v>0</v>
      </c>
      <c r="O6" s="37"/>
    </row>
    <row r="7" spans="1:15" ht="36.75" customHeight="1">
      <c r="A7" s="4"/>
      <c r="B7" s="5"/>
      <c r="C7" s="6" t="s">
        <v>12</v>
      </c>
      <c r="D7" s="46">
        <f t="shared" ref="D7:H9" si="2">D103</f>
        <v>18146204</v>
      </c>
      <c r="E7" s="46">
        <f t="shared" si="2"/>
        <v>0</v>
      </c>
      <c r="F7" s="47">
        <f t="shared" si="2"/>
        <v>18146204</v>
      </c>
      <c r="G7" s="47">
        <f t="shared" si="2"/>
        <v>0</v>
      </c>
      <c r="H7" s="48">
        <f t="shared" si="2"/>
        <v>0</v>
      </c>
      <c r="J7" s="65">
        <f t="shared" si="1"/>
        <v>7.62516107793101E-2</v>
      </c>
      <c r="K7" s="65">
        <f t="shared" si="1"/>
        <v>0</v>
      </c>
      <c r="L7" s="65">
        <f t="shared" si="0"/>
        <v>0.93458319016882463</v>
      </c>
      <c r="M7" s="65"/>
      <c r="N7" s="65">
        <f t="shared" si="0"/>
        <v>0</v>
      </c>
      <c r="O7" s="37"/>
    </row>
    <row r="8" spans="1:15" ht="36.75" customHeight="1">
      <c r="A8" s="4"/>
      <c r="B8" s="5"/>
      <c r="C8" s="6" t="s">
        <v>13</v>
      </c>
      <c r="D8" s="46">
        <f t="shared" si="2"/>
        <v>5902455</v>
      </c>
      <c r="E8" s="46">
        <f t="shared" si="2"/>
        <v>0</v>
      </c>
      <c r="F8" s="47">
        <f t="shared" si="2"/>
        <v>0</v>
      </c>
      <c r="G8" s="47">
        <f t="shared" si="2"/>
        <v>0</v>
      </c>
      <c r="H8" s="48">
        <f t="shared" si="2"/>
        <v>5902455</v>
      </c>
      <c r="J8" s="65">
        <f t="shared" si="1"/>
        <v>2.4802526264027056E-2</v>
      </c>
      <c r="K8" s="65">
        <f t="shared" si="1"/>
        <v>0</v>
      </c>
      <c r="L8" s="65">
        <f t="shared" si="0"/>
        <v>0</v>
      </c>
      <c r="M8" s="65"/>
      <c r="N8" s="65">
        <f t="shared" si="0"/>
        <v>0.51076199036999292</v>
      </c>
      <c r="O8" s="37"/>
    </row>
    <row r="9" spans="1:15" ht="36.75" customHeight="1">
      <c r="A9" s="4"/>
      <c r="B9" s="5"/>
      <c r="C9" s="6" t="s">
        <v>14</v>
      </c>
      <c r="D9" s="46">
        <f t="shared" si="2"/>
        <v>4897752</v>
      </c>
      <c r="E9" s="46">
        <f t="shared" si="2"/>
        <v>0</v>
      </c>
      <c r="F9" s="47">
        <f t="shared" si="2"/>
        <v>0</v>
      </c>
      <c r="G9" s="47">
        <f t="shared" si="2"/>
        <v>0</v>
      </c>
      <c r="H9" s="48">
        <f t="shared" si="2"/>
        <v>4897752</v>
      </c>
      <c r="J9" s="65">
        <f t="shared" si="1"/>
        <v>2.0580694408460724E-2</v>
      </c>
      <c r="K9" s="65">
        <f t="shared" si="1"/>
        <v>0</v>
      </c>
      <c r="L9" s="65">
        <f t="shared" si="0"/>
        <v>0</v>
      </c>
      <c r="M9" s="65"/>
      <c r="N9" s="65">
        <f t="shared" si="0"/>
        <v>0.42382119979883176</v>
      </c>
      <c r="O9" s="37"/>
    </row>
    <row r="10" spans="1:15" ht="36.75" customHeight="1">
      <c r="A10" s="4"/>
      <c r="B10" s="236" t="s">
        <v>15</v>
      </c>
      <c r="C10" s="230"/>
      <c r="D10" s="120">
        <f t="shared" ref="D10:N10" si="3">SUM(D4:D9)</f>
        <v>222410216</v>
      </c>
      <c r="E10" s="46">
        <f t="shared" si="3"/>
        <v>193463805</v>
      </c>
      <c r="F10" s="47">
        <f t="shared" si="3"/>
        <v>18146204</v>
      </c>
      <c r="G10" s="47">
        <f t="shared" si="3"/>
        <v>0</v>
      </c>
      <c r="H10" s="48">
        <f t="shared" si="3"/>
        <v>10800207</v>
      </c>
      <c r="J10" s="65">
        <f t="shared" si="3"/>
        <v>0.93458319016882463</v>
      </c>
      <c r="K10" s="65">
        <f t="shared" si="3"/>
        <v>0.93458319016882485</v>
      </c>
      <c r="L10" s="65">
        <f t="shared" si="3"/>
        <v>0.93458319016882463</v>
      </c>
      <c r="M10" s="65"/>
      <c r="N10" s="65">
        <f t="shared" si="3"/>
        <v>0.93458319016882463</v>
      </c>
      <c r="O10" s="37"/>
    </row>
    <row r="11" spans="1:15" ht="36.75" customHeight="1">
      <c r="A11" s="4"/>
      <c r="B11" s="222" t="s">
        <v>16</v>
      </c>
      <c r="C11" s="223"/>
      <c r="D11" s="46">
        <f t="shared" ref="D11:H13" si="4">D107</f>
        <v>9580160</v>
      </c>
      <c r="E11" s="46">
        <f t="shared" si="4"/>
        <v>8333314.1770286309</v>
      </c>
      <c r="F11" s="47">
        <f t="shared" si="4"/>
        <v>781634.67865450925</v>
      </c>
      <c r="G11" s="47">
        <f t="shared" si="4"/>
        <v>0</v>
      </c>
      <c r="H11" s="48">
        <f t="shared" si="4"/>
        <v>465211.14431685995</v>
      </c>
      <c r="J11" s="65">
        <f t="shared" si="1"/>
        <v>4.0256498357646338E-2</v>
      </c>
      <c r="K11" s="65">
        <f t="shared" ref="K11:N12" si="5">E11/E$13</f>
        <v>4.0256498357646345E-2</v>
      </c>
      <c r="L11" s="65">
        <f t="shared" si="5"/>
        <v>4.0256498357646331E-2</v>
      </c>
      <c r="M11" s="65"/>
      <c r="N11" s="65">
        <f t="shared" si="5"/>
        <v>4.0256498357646338E-2</v>
      </c>
      <c r="O11" s="37"/>
    </row>
    <row r="12" spans="1:15" ht="36.75" customHeight="1">
      <c r="A12" s="4"/>
      <c r="B12" s="222" t="s">
        <v>17</v>
      </c>
      <c r="C12" s="223"/>
      <c r="D12" s="46">
        <f t="shared" si="4"/>
        <v>5987600</v>
      </c>
      <c r="E12" s="46">
        <f t="shared" si="4"/>
        <v>5208321.3606428942</v>
      </c>
      <c r="F12" s="47">
        <f t="shared" si="4"/>
        <v>488521.67415906832</v>
      </c>
      <c r="G12" s="47">
        <f t="shared" si="4"/>
        <v>0</v>
      </c>
      <c r="H12" s="48">
        <f t="shared" si="4"/>
        <v>290756.96519803751</v>
      </c>
      <c r="J12" s="65">
        <f>D12/D13</f>
        <v>2.5160311473528964E-2</v>
      </c>
      <c r="K12" s="65">
        <f t="shared" si="5"/>
        <v>2.5160311473528964E-2</v>
      </c>
      <c r="L12" s="65">
        <f t="shared" si="5"/>
        <v>2.516031147352896E-2</v>
      </c>
      <c r="M12" s="65"/>
      <c r="N12" s="65">
        <f t="shared" si="5"/>
        <v>2.5160311473528964E-2</v>
      </c>
      <c r="O12" s="37"/>
    </row>
    <row r="13" spans="1:15" ht="36.75" customHeight="1">
      <c r="A13" s="228" t="s">
        <v>15</v>
      </c>
      <c r="B13" s="229"/>
      <c r="C13" s="230"/>
      <c r="D13" s="120">
        <f t="shared" si="4"/>
        <v>237977976</v>
      </c>
      <c r="E13" s="46">
        <f t="shared" si="4"/>
        <v>207005440.53767151</v>
      </c>
      <c r="F13" s="47">
        <f t="shared" si="4"/>
        <v>19416360.352813579</v>
      </c>
      <c r="G13" s="47">
        <f t="shared" si="4"/>
        <v>0</v>
      </c>
      <c r="H13" s="48">
        <f t="shared" si="4"/>
        <v>11556175.109514898</v>
      </c>
      <c r="J13" s="65">
        <f>SUM(J10:J12)</f>
        <v>0.99999999999999989</v>
      </c>
      <c r="K13" s="65">
        <f>SUM(K10:K12)</f>
        <v>1.0000000000000002</v>
      </c>
      <c r="L13" s="65">
        <f>SUM(L10:L12)</f>
        <v>0.99999999999999989</v>
      </c>
      <c r="M13" s="65"/>
      <c r="N13" s="65">
        <f>SUM(N10:N12)</f>
        <v>0.99999999999999989</v>
      </c>
      <c r="O13" s="37"/>
    </row>
    <row r="14" spans="1:15" ht="36.75" customHeight="1">
      <c r="A14" s="7" t="s">
        <v>18</v>
      </c>
      <c r="B14" s="222" t="s">
        <v>19</v>
      </c>
      <c r="C14" s="223"/>
      <c r="D14" s="46">
        <f t="shared" ref="D14:D19" si="6">SUM(E14:H14)</f>
        <v>2266482</v>
      </c>
      <c r="E14" s="46"/>
      <c r="F14" s="47"/>
      <c r="G14" s="47">
        <v>2266482</v>
      </c>
      <c r="H14" s="48"/>
      <c r="J14" s="49"/>
      <c r="K14" s="18"/>
      <c r="L14" s="18"/>
      <c r="M14" s="18"/>
      <c r="N14" s="18"/>
    </row>
    <row r="15" spans="1:15" ht="36.75" customHeight="1">
      <c r="A15" s="7"/>
      <c r="B15" s="222" t="s">
        <v>20</v>
      </c>
      <c r="C15" s="223"/>
      <c r="D15" s="46">
        <f t="shared" si="6"/>
        <v>4477378</v>
      </c>
      <c r="E15" s="46"/>
      <c r="F15" s="47"/>
      <c r="G15" s="47">
        <v>4477378</v>
      </c>
      <c r="H15" s="48"/>
      <c r="J15" s="49"/>
      <c r="K15" s="18"/>
      <c r="L15" s="18"/>
      <c r="M15" s="18"/>
      <c r="N15" s="18"/>
    </row>
    <row r="16" spans="1:15" ht="36.75" customHeight="1">
      <c r="A16" s="7"/>
      <c r="B16" s="222" t="s">
        <v>21</v>
      </c>
      <c r="C16" s="223"/>
      <c r="D16" s="46">
        <f t="shared" si="6"/>
        <v>24160433</v>
      </c>
      <c r="E16" s="46"/>
      <c r="F16" s="47"/>
      <c r="G16" s="47">
        <v>24160433</v>
      </c>
      <c r="H16" s="48"/>
      <c r="J16" s="45"/>
      <c r="K16" s="18"/>
      <c r="L16" s="18"/>
      <c r="M16" s="18"/>
      <c r="N16" s="18"/>
    </row>
    <row r="17" spans="1:21" ht="36.75" customHeight="1">
      <c r="A17" s="7"/>
      <c r="B17" s="222" t="s">
        <v>22</v>
      </c>
      <c r="C17" s="223"/>
      <c r="D17" s="46">
        <f t="shared" si="6"/>
        <v>56239142</v>
      </c>
      <c r="E17" s="46"/>
      <c r="F17" s="47"/>
      <c r="G17" s="47">
        <v>56239142</v>
      </c>
      <c r="H17" s="48"/>
      <c r="J17" s="103"/>
      <c r="K17" s="104"/>
      <c r="L17" s="104"/>
      <c r="M17" s="18"/>
      <c r="N17" s="18"/>
    </row>
    <row r="18" spans="1:21" ht="36.75" customHeight="1">
      <c r="A18" s="7"/>
      <c r="B18" s="222" t="s">
        <v>23</v>
      </c>
      <c r="C18" s="223"/>
      <c r="D18" s="46">
        <f t="shared" si="6"/>
        <v>37662624</v>
      </c>
      <c r="E18" s="46"/>
      <c r="F18" s="47"/>
      <c r="G18" s="47">
        <v>37662624</v>
      </c>
      <c r="H18" s="48"/>
      <c r="J18" s="28"/>
      <c r="K18" s="28"/>
      <c r="L18" s="105"/>
      <c r="M18" s="28"/>
      <c r="N18" s="28"/>
      <c r="R18" s="119">
        <f>S18*0.3025</f>
        <v>50041.355924999996</v>
      </c>
      <c r="S18" s="119">
        <v>165425.97</v>
      </c>
      <c r="T18" s="123">
        <f>R18*275</f>
        <v>13761372.879375</v>
      </c>
      <c r="U18" s="119">
        <f>T18*10%</f>
        <v>1376137.2879375</v>
      </c>
    </row>
    <row r="19" spans="1:21" ht="36.75" customHeight="1">
      <c r="A19" s="228" t="s">
        <v>15</v>
      </c>
      <c r="B19" s="229"/>
      <c r="C19" s="230"/>
      <c r="D19" s="46">
        <f t="shared" si="6"/>
        <v>124806059</v>
      </c>
      <c r="E19" s="46">
        <f>SUM(E14:E18)</f>
        <v>0</v>
      </c>
      <c r="F19" s="47">
        <f>SUM(F14:F18)</f>
        <v>0</v>
      </c>
      <c r="G19" s="47">
        <f>SUM(G14:G18)</f>
        <v>124806059</v>
      </c>
      <c r="H19" s="48">
        <f>SUM(H14:H18)</f>
        <v>0</v>
      </c>
      <c r="J19" s="121" t="s">
        <v>122</v>
      </c>
      <c r="K19" s="117">
        <f>D22</f>
        <v>504261434</v>
      </c>
      <c r="L19" s="50"/>
      <c r="M19" s="28"/>
      <c r="N19" s="28"/>
      <c r="R19" s="119">
        <v>453.75</v>
      </c>
      <c r="S19" s="119">
        <f>R19*3.3058</f>
        <v>1500.00675</v>
      </c>
      <c r="T19" s="119">
        <f>R19*3300</f>
        <v>1497375</v>
      </c>
      <c r="U19" s="119">
        <f>T19*10%</f>
        <v>149737.5</v>
      </c>
    </row>
    <row r="20" spans="1:21" ht="36.75" customHeight="1">
      <c r="A20" s="231" t="s">
        <v>24</v>
      </c>
      <c r="B20" s="232"/>
      <c r="C20" s="223"/>
      <c r="D20" s="46">
        <f>SUM(E20:H20)</f>
        <v>139867859</v>
      </c>
      <c r="E20" s="46"/>
      <c r="F20" s="47"/>
      <c r="G20" s="125">
        <v>139867859</v>
      </c>
      <c r="H20" s="48"/>
      <c r="J20" s="28" t="s">
        <v>121</v>
      </c>
      <c r="K20" s="117">
        <f>K21-K22</f>
        <v>237977976.21206251</v>
      </c>
      <c r="L20" s="105" t="b">
        <f>D13=K20</f>
        <v>0</v>
      </c>
      <c r="M20" s="28"/>
      <c r="N20" s="28"/>
      <c r="R20" s="118"/>
      <c r="S20" s="118"/>
      <c r="T20" s="119"/>
      <c r="U20" s="119">
        <f>U18+U19</f>
        <v>1525874.7879375</v>
      </c>
    </row>
    <row r="21" spans="1:21" ht="36.75" customHeight="1">
      <c r="A21" s="231" t="s">
        <v>25</v>
      </c>
      <c r="B21" s="232"/>
      <c r="C21" s="223"/>
      <c r="D21" s="46">
        <f>SUM(E21:H21)</f>
        <v>1609540</v>
      </c>
      <c r="E21" s="46"/>
      <c r="F21" s="47"/>
      <c r="G21" s="47">
        <v>1609540</v>
      </c>
      <c r="H21" s="48"/>
      <c r="J21" s="28" t="s">
        <v>119</v>
      </c>
      <c r="K21" s="117">
        <f>ROUND(239503850994,-3)/1000</f>
        <v>239503851</v>
      </c>
      <c r="L21" s="105">
        <v>239503850.99399999</v>
      </c>
      <c r="M21" s="28" t="b">
        <f>K21=L21</f>
        <v>0</v>
      </c>
      <c r="N21" s="28"/>
    </row>
    <row r="22" spans="1:21" ht="36.75" customHeight="1" thickBot="1">
      <c r="A22" s="237" t="s">
        <v>26</v>
      </c>
      <c r="B22" s="238"/>
      <c r="C22" s="239"/>
      <c r="D22" s="126">
        <f>D13+D19+D20+D21</f>
        <v>504261434</v>
      </c>
      <c r="E22" s="33">
        <f>E13+E19+E20+E21</f>
        <v>207005440.53767151</v>
      </c>
      <c r="F22" s="34">
        <f>F13+F19+F20+F21</f>
        <v>19416360.352813579</v>
      </c>
      <c r="G22" s="34">
        <f>G13+G19+G20+G21</f>
        <v>266283458</v>
      </c>
      <c r="H22" s="35">
        <f>H13+H19+H20+H21</f>
        <v>11556175.109514898</v>
      </c>
      <c r="I22" s="50"/>
      <c r="J22" s="28" t="s">
        <v>120</v>
      </c>
      <c r="K22" s="117">
        <f>U20</f>
        <v>1525874.7879375</v>
      </c>
      <c r="L22" s="106"/>
      <c r="M22" s="28"/>
      <c r="N22" s="28"/>
    </row>
    <row r="23" spans="1:21" ht="28.5" hidden="1" customHeight="1">
      <c r="C23" s="25"/>
      <c r="D23" s="51"/>
      <c r="E23" s="51"/>
      <c r="F23" s="51"/>
      <c r="J23" s="108"/>
      <c r="K23" s="109"/>
      <c r="L23" s="32"/>
    </row>
    <row r="24" spans="1:21" s="67" customFormat="1" ht="25.5" hidden="1" customHeight="1">
      <c r="A24" s="67" t="s">
        <v>27</v>
      </c>
      <c r="D24" s="68"/>
      <c r="E24" s="69"/>
      <c r="F24" s="68"/>
      <c r="G24" s="68"/>
      <c r="H24" s="68"/>
      <c r="I24" s="68"/>
      <c r="J24" s="110"/>
      <c r="K24" s="111"/>
      <c r="L24" s="71"/>
      <c r="M24" s="71"/>
      <c r="N24" s="71"/>
    </row>
    <row r="25" spans="1:21" s="67" customFormat="1" ht="25.5" hidden="1" customHeight="1">
      <c r="A25" s="67" t="s">
        <v>111</v>
      </c>
      <c r="D25" s="68"/>
      <c r="E25" s="68"/>
      <c r="F25" s="68"/>
      <c r="G25" s="68"/>
      <c r="H25" s="68"/>
      <c r="I25" s="68"/>
      <c r="J25" s="110"/>
      <c r="K25" s="111"/>
      <c r="L25" s="71"/>
      <c r="M25" s="70"/>
      <c r="N25" s="70"/>
    </row>
    <row r="26" spans="1:21" s="67" customFormat="1" ht="25.5" hidden="1" customHeight="1">
      <c r="A26" s="67" t="s">
        <v>28</v>
      </c>
      <c r="D26" s="68"/>
      <c r="E26" s="68"/>
      <c r="F26" s="68"/>
      <c r="G26" s="68"/>
      <c r="H26" s="68"/>
      <c r="I26" s="68"/>
      <c r="J26" s="110"/>
      <c r="K26" s="111"/>
      <c r="L26" s="70"/>
      <c r="M26" s="70"/>
      <c r="N26" s="70"/>
    </row>
    <row r="27" spans="1:21" s="67" customFormat="1" ht="25.5" hidden="1" customHeight="1">
      <c r="A27" s="67" t="s">
        <v>29</v>
      </c>
      <c r="D27" s="68"/>
      <c r="E27" s="68"/>
      <c r="F27" s="68"/>
      <c r="G27" s="68"/>
      <c r="H27" s="68"/>
      <c r="I27" s="68"/>
      <c r="J27" s="110"/>
      <c r="K27" s="111"/>
      <c r="L27" s="70"/>
      <c r="M27" s="70"/>
      <c r="N27" s="70"/>
    </row>
    <row r="28" spans="1:21" s="67" customFormat="1" ht="25.5" hidden="1" customHeight="1">
      <c r="A28" s="67" t="s">
        <v>30</v>
      </c>
      <c r="D28" s="68"/>
      <c r="E28" s="68"/>
      <c r="F28" s="68"/>
      <c r="G28" s="68"/>
      <c r="H28" s="68"/>
      <c r="I28" s="68"/>
      <c r="J28" s="110"/>
      <c r="K28" s="111"/>
      <c r="L28" s="70"/>
      <c r="M28" s="70"/>
      <c r="N28" s="70"/>
    </row>
    <row r="29" spans="1:21" s="67" customFormat="1" ht="25.5" hidden="1" customHeight="1">
      <c r="A29" s="67" t="s">
        <v>31</v>
      </c>
      <c r="D29" s="68"/>
      <c r="E29" s="68"/>
      <c r="F29" s="68"/>
      <c r="G29" s="68"/>
      <c r="H29" s="68"/>
      <c r="I29" s="68"/>
      <c r="J29" s="110"/>
      <c r="K29" s="111"/>
      <c r="L29" s="70"/>
      <c r="M29" s="70"/>
      <c r="N29" s="70"/>
    </row>
    <row r="30" spans="1:21" s="67" customFormat="1" ht="25.5" hidden="1" customHeight="1">
      <c r="A30" s="67" t="s">
        <v>32</v>
      </c>
      <c r="D30" s="68"/>
      <c r="E30" s="68"/>
      <c r="F30" s="68"/>
      <c r="G30" s="68"/>
      <c r="H30" s="68"/>
      <c r="I30" s="68"/>
      <c r="J30" s="110"/>
      <c r="K30" s="111"/>
      <c r="L30" s="70"/>
      <c r="M30" s="70"/>
      <c r="N30" s="70"/>
    </row>
    <row r="31" spans="1:21" s="67" customFormat="1" ht="25.5" hidden="1" customHeight="1">
      <c r="A31" s="67" t="s">
        <v>33</v>
      </c>
      <c r="D31" s="68"/>
      <c r="E31" s="68"/>
      <c r="F31" s="68"/>
      <c r="G31" s="68"/>
      <c r="H31" s="68"/>
      <c r="I31" s="68"/>
      <c r="J31" s="110"/>
      <c r="K31" s="111"/>
      <c r="L31" s="70"/>
      <c r="M31" s="70"/>
      <c r="N31" s="70"/>
    </row>
    <row r="32" spans="1:21" s="67" customFormat="1" ht="25.5" hidden="1" customHeight="1">
      <c r="A32" s="67" t="s">
        <v>34</v>
      </c>
      <c r="D32" s="68"/>
      <c r="E32" s="68"/>
      <c r="F32" s="68"/>
      <c r="G32" s="68"/>
      <c r="H32" s="68"/>
      <c r="I32" s="68"/>
      <c r="J32" s="110"/>
      <c r="K32" s="111"/>
      <c r="L32" s="70"/>
      <c r="M32" s="70"/>
      <c r="N32" s="70"/>
    </row>
    <row r="33" spans="1:15" s="67" customFormat="1" ht="25.5" hidden="1" customHeight="1">
      <c r="A33" s="67" t="s">
        <v>35</v>
      </c>
      <c r="D33" s="68"/>
      <c r="E33" s="68"/>
      <c r="F33" s="68"/>
      <c r="G33" s="68"/>
      <c r="H33" s="68"/>
      <c r="I33" s="68"/>
      <c r="J33" s="110"/>
      <c r="K33" s="111"/>
      <c r="L33" s="70"/>
      <c r="M33" s="70"/>
      <c r="N33" s="70"/>
    </row>
    <row r="34" spans="1:15" s="67" customFormat="1" ht="25.5" hidden="1" customHeight="1">
      <c r="A34" s="67" t="s">
        <v>36</v>
      </c>
      <c r="D34" s="68"/>
      <c r="E34" s="68"/>
      <c r="F34" s="68"/>
      <c r="G34" s="68"/>
      <c r="H34" s="68"/>
      <c r="I34" s="68"/>
      <c r="J34" s="110"/>
      <c r="K34" s="111"/>
      <c r="L34" s="70"/>
      <c r="M34" s="70"/>
      <c r="N34" s="70"/>
    </row>
    <row r="35" spans="1:15" ht="24.75" hidden="1" customHeight="1">
      <c r="G35" s="37"/>
      <c r="J35" s="112"/>
      <c r="K35" s="113"/>
    </row>
    <row r="36" spans="1:15" ht="24.75" customHeight="1" thickBot="1">
      <c r="G36" s="37"/>
      <c r="I36" s="51"/>
      <c r="J36" s="107" t="s">
        <v>116</v>
      </c>
      <c r="K36" s="124">
        <f>ROUND(K21-K22-D112-D113,0)</f>
        <v>222410216</v>
      </c>
      <c r="L36" s="106" t="s">
        <v>117</v>
      </c>
      <c r="N36" s="1">
        <v>239503850994</v>
      </c>
      <c r="O36" s="116">
        <f>K36/N36</f>
        <v>9.2862897643166407E-4</v>
      </c>
    </row>
    <row r="37" spans="1:15" ht="24.75" customHeight="1">
      <c r="G37" s="37"/>
      <c r="M37" s="1" t="s">
        <v>118</v>
      </c>
      <c r="N37" s="1">
        <f>N36*0.991%</f>
        <v>2373483163.3505402</v>
      </c>
    </row>
    <row r="38" spans="1:15" ht="24.75" customHeight="1">
      <c r="G38" s="37"/>
      <c r="N38" s="1">
        <f>N36-N37</f>
        <v>237130367830.64948</v>
      </c>
    </row>
    <row r="39" spans="1:15" ht="24.75" customHeight="1">
      <c r="G39" s="37"/>
    </row>
    <row r="40" spans="1:15" ht="24.75" customHeight="1">
      <c r="G40" s="37"/>
    </row>
    <row r="41" spans="1:15" ht="38.25" customHeight="1">
      <c r="A41" s="224" t="s">
        <v>114</v>
      </c>
      <c r="B41" s="224"/>
      <c r="C41" s="224"/>
      <c r="D41" s="224"/>
      <c r="E41" s="224"/>
      <c r="F41" s="224"/>
      <c r="G41" s="224"/>
      <c r="H41" s="224"/>
    </row>
    <row r="42" spans="1:15" ht="38.25" customHeight="1" thickBot="1">
      <c r="A42" s="2"/>
      <c r="H42" s="40" t="s">
        <v>124</v>
      </c>
    </row>
    <row r="43" spans="1:15" ht="23.45" customHeight="1" thickBot="1">
      <c r="A43" s="127" t="s">
        <v>1</v>
      </c>
      <c r="B43" s="128" t="s">
        <v>37</v>
      </c>
      <c r="C43" s="128" t="s">
        <v>38</v>
      </c>
      <c r="D43" s="129" t="s">
        <v>2</v>
      </c>
      <c r="E43" s="130" t="s">
        <v>3</v>
      </c>
      <c r="F43" s="131" t="s">
        <v>4</v>
      </c>
      <c r="G43" s="132" t="s">
        <v>5</v>
      </c>
      <c r="H43" s="133" t="s">
        <v>39</v>
      </c>
      <c r="J43" s="52" t="s">
        <v>2</v>
      </c>
      <c r="K43" s="19" t="s">
        <v>3</v>
      </c>
      <c r="L43" s="20" t="s">
        <v>4</v>
      </c>
      <c r="M43" s="21" t="s">
        <v>5</v>
      </c>
      <c r="N43" s="8" t="s">
        <v>39</v>
      </c>
    </row>
    <row r="44" spans="1:15" s="10" customFormat="1" ht="23.45" customHeight="1">
      <c r="A44" s="152" t="s">
        <v>8</v>
      </c>
      <c r="B44" s="148" t="s">
        <v>40</v>
      </c>
      <c r="C44" s="23" t="s">
        <v>41</v>
      </c>
      <c r="D44" s="42">
        <f>SUM(E44:H44)</f>
        <v>10780450</v>
      </c>
      <c r="E44" s="134">
        <f>ROUND(K44*$D$106,0)</f>
        <v>10780450</v>
      </c>
      <c r="F44" s="44"/>
      <c r="G44" s="44"/>
      <c r="H44" s="55"/>
      <c r="I44" s="53"/>
      <c r="J44" s="80">
        <v>0.31459999999999999</v>
      </c>
      <c r="K44" s="85">
        <v>4.8471021870478893E-2</v>
      </c>
      <c r="L44" s="86"/>
      <c r="M44" s="86"/>
      <c r="N44" s="87"/>
    </row>
    <row r="45" spans="1:15" s="10" customFormat="1" ht="23.45" customHeight="1">
      <c r="A45" s="11"/>
      <c r="B45" s="149" t="s">
        <v>42</v>
      </c>
      <c r="C45" s="23" t="s">
        <v>43</v>
      </c>
      <c r="D45" s="42">
        <f t="shared" ref="D45:D55" si="7">SUM(E45:H45)</f>
        <v>4903631</v>
      </c>
      <c r="E45" s="43">
        <f t="shared" ref="E45:E55" si="8">ROUND(K45*$D$106,0)</f>
        <v>4903631</v>
      </c>
      <c r="F45" s="44"/>
      <c r="G45" s="44"/>
      <c r="H45" s="55"/>
      <c r="I45" s="53"/>
      <c r="J45" s="81">
        <v>0.1431</v>
      </c>
      <c r="K45" s="88">
        <v>2.2047689859076701E-2</v>
      </c>
      <c r="L45" s="89"/>
      <c r="M45" s="89"/>
      <c r="N45" s="90"/>
    </row>
    <row r="46" spans="1:15" s="10" customFormat="1" ht="23.45" customHeight="1">
      <c r="A46" s="11"/>
      <c r="B46" s="12"/>
      <c r="C46" s="23" t="s">
        <v>44</v>
      </c>
      <c r="D46" s="42">
        <f t="shared" si="7"/>
        <v>246724</v>
      </c>
      <c r="E46" s="43">
        <f t="shared" si="8"/>
        <v>246724</v>
      </c>
      <c r="F46" s="44"/>
      <c r="G46" s="44"/>
      <c r="H46" s="55"/>
      <c r="I46" s="53"/>
      <c r="J46" s="81">
        <v>7.1999999999999998E-3</v>
      </c>
      <c r="K46" s="88">
        <v>1.1093177287585761E-3</v>
      </c>
      <c r="L46" s="89"/>
      <c r="M46" s="89"/>
      <c r="N46" s="90"/>
    </row>
    <row r="47" spans="1:15" s="10" customFormat="1" ht="23.45" customHeight="1">
      <c r="A47" s="11"/>
      <c r="B47" s="12"/>
      <c r="C47" s="23" t="s">
        <v>45</v>
      </c>
      <c r="D47" s="42">
        <f t="shared" si="7"/>
        <v>2217086</v>
      </c>
      <c r="E47" s="43">
        <f t="shared" si="8"/>
        <v>2217086</v>
      </c>
      <c r="F47" s="44"/>
      <c r="G47" s="44"/>
      <c r="H47" s="55"/>
      <c r="I47" s="53"/>
      <c r="J47" s="81">
        <v>6.4699999999999994E-2</v>
      </c>
      <c r="K47" s="88">
        <v>9.9684523681499819E-3</v>
      </c>
      <c r="L47" s="89"/>
      <c r="M47" s="89"/>
      <c r="N47" s="90"/>
    </row>
    <row r="48" spans="1:15" s="10" customFormat="1" ht="23.45" customHeight="1">
      <c r="A48" s="11"/>
      <c r="B48" s="12"/>
      <c r="C48" s="23" t="s">
        <v>46</v>
      </c>
      <c r="D48" s="42">
        <f t="shared" si="7"/>
        <v>1014308</v>
      </c>
      <c r="E48" s="43">
        <f t="shared" si="8"/>
        <v>1014308</v>
      </c>
      <c r="F48" s="44"/>
      <c r="G48" s="44"/>
      <c r="H48" s="55"/>
      <c r="I48" s="53"/>
      <c r="J48" s="81">
        <v>2.9600000000000001E-2</v>
      </c>
      <c r="K48" s="88">
        <v>4.5605284404519244E-3</v>
      </c>
      <c r="L48" s="89"/>
      <c r="M48" s="89"/>
      <c r="N48" s="90"/>
    </row>
    <row r="49" spans="1:14" s="10" customFormat="1" ht="23.45" customHeight="1">
      <c r="A49" s="11"/>
      <c r="B49" s="12"/>
      <c r="C49" s="23" t="s">
        <v>47</v>
      </c>
      <c r="D49" s="42">
        <f t="shared" si="7"/>
        <v>250150</v>
      </c>
      <c r="E49" s="43">
        <f t="shared" si="8"/>
        <v>250150</v>
      </c>
      <c r="F49" s="44"/>
      <c r="G49" s="44"/>
      <c r="H49" s="55"/>
      <c r="I49" s="53"/>
      <c r="J49" s="81">
        <v>7.3000000000000001E-3</v>
      </c>
      <c r="K49" s="88">
        <v>1.1247249194357785E-3</v>
      </c>
      <c r="L49" s="89"/>
      <c r="M49" s="89"/>
      <c r="N49" s="90"/>
    </row>
    <row r="50" spans="1:14" s="10" customFormat="1" ht="23.45" customHeight="1">
      <c r="A50" s="11"/>
      <c r="B50" s="12"/>
      <c r="C50" s="23" t="s">
        <v>48</v>
      </c>
      <c r="D50" s="42">
        <f t="shared" si="7"/>
        <v>558555</v>
      </c>
      <c r="E50" s="43">
        <f t="shared" si="8"/>
        <v>558555</v>
      </c>
      <c r="F50" s="44"/>
      <c r="G50" s="44"/>
      <c r="H50" s="55"/>
      <c r="I50" s="53"/>
      <c r="J50" s="81">
        <v>1.6299999999999999E-2</v>
      </c>
      <c r="K50" s="88">
        <v>2.5113720803839985E-3</v>
      </c>
      <c r="L50" s="89"/>
      <c r="M50" s="89"/>
      <c r="N50" s="90"/>
    </row>
    <row r="51" spans="1:14" s="10" customFormat="1" ht="23.45" customHeight="1">
      <c r="A51" s="11"/>
      <c r="B51" s="12"/>
      <c r="C51" s="23" t="s">
        <v>49</v>
      </c>
      <c r="D51" s="42">
        <f t="shared" si="7"/>
        <v>1298726</v>
      </c>
      <c r="E51" s="43">
        <f t="shared" si="8"/>
        <v>1298726</v>
      </c>
      <c r="F51" s="44"/>
      <c r="G51" s="44"/>
      <c r="H51" s="55"/>
      <c r="I51" s="53"/>
      <c r="J51" s="81">
        <v>3.7900000000000003E-2</v>
      </c>
      <c r="K51" s="88">
        <v>5.8393252666597275E-3</v>
      </c>
      <c r="L51" s="89"/>
      <c r="M51" s="89"/>
      <c r="N51" s="90"/>
    </row>
    <row r="52" spans="1:14" s="10" customFormat="1" ht="23.45" customHeight="1">
      <c r="A52" s="11"/>
      <c r="B52" s="12"/>
      <c r="C52" s="23" t="s">
        <v>50</v>
      </c>
      <c r="D52" s="42">
        <f t="shared" si="7"/>
        <v>675063</v>
      </c>
      <c r="E52" s="43">
        <f t="shared" si="8"/>
        <v>675063</v>
      </c>
      <c r="F52" s="44"/>
      <c r="G52" s="44"/>
      <c r="H52" s="55"/>
      <c r="I52" s="53"/>
      <c r="J52" s="81">
        <v>1.9699999999999999E-2</v>
      </c>
      <c r="K52" s="88">
        <v>3.0352165634088815E-3</v>
      </c>
      <c r="L52" s="89"/>
      <c r="M52" s="89"/>
      <c r="N52" s="90"/>
    </row>
    <row r="53" spans="1:14" s="10" customFormat="1" ht="23.45" customHeight="1">
      <c r="A53" s="11"/>
      <c r="B53" s="12"/>
      <c r="C53" s="23" t="s">
        <v>51</v>
      </c>
      <c r="D53" s="42">
        <f t="shared" si="7"/>
        <v>212456</v>
      </c>
      <c r="E53" s="43">
        <f t="shared" si="8"/>
        <v>212456</v>
      </c>
      <c r="F53" s="44"/>
      <c r="G53" s="44"/>
      <c r="H53" s="55"/>
      <c r="I53" s="53"/>
      <c r="J53" s="81">
        <v>6.1999999999999998E-3</v>
      </c>
      <c r="K53" s="88">
        <v>9.552458219865516E-4</v>
      </c>
      <c r="L53" s="89"/>
      <c r="M53" s="89"/>
      <c r="N53" s="90"/>
    </row>
    <row r="54" spans="1:14" s="10" customFormat="1" ht="23.45" customHeight="1">
      <c r="A54" s="11"/>
      <c r="B54" s="12"/>
      <c r="C54" s="23" t="s">
        <v>52</v>
      </c>
      <c r="D54" s="42">
        <f t="shared" si="7"/>
        <v>6387400</v>
      </c>
      <c r="E54" s="43">
        <f t="shared" si="8"/>
        <v>6387400</v>
      </c>
      <c r="F54" s="44"/>
      <c r="G54" s="44"/>
      <c r="H54" s="55"/>
      <c r="I54" s="53"/>
      <c r="J54" s="81">
        <v>0.18640000000000001</v>
      </c>
      <c r="K54" s="88">
        <v>2.8719003422305361E-2</v>
      </c>
      <c r="L54" s="89"/>
      <c r="M54" s="89"/>
      <c r="N54" s="90"/>
    </row>
    <row r="55" spans="1:14" s="10" customFormat="1" ht="23.45" customHeight="1">
      <c r="A55" s="11"/>
      <c r="B55" s="12"/>
      <c r="C55" s="23" t="s">
        <v>53</v>
      </c>
      <c r="D55" s="42">
        <f t="shared" si="7"/>
        <v>5722617</v>
      </c>
      <c r="E55" s="43">
        <f t="shared" si="8"/>
        <v>5722617</v>
      </c>
      <c r="F55" s="44"/>
      <c r="G55" s="44"/>
      <c r="H55" s="55"/>
      <c r="I55" s="53"/>
      <c r="J55" s="81">
        <v>0.16700000000000001</v>
      </c>
      <c r="K55" s="88">
        <v>2.5730008430928084E-2</v>
      </c>
      <c r="L55" s="89"/>
      <c r="M55" s="89"/>
      <c r="N55" s="90"/>
    </row>
    <row r="56" spans="1:14" s="10" customFormat="1" ht="23.45" customHeight="1">
      <c r="A56" s="11"/>
      <c r="B56" s="150"/>
      <c r="C56" s="135" t="s">
        <v>54</v>
      </c>
      <c r="D56" s="42">
        <f>SUM(D44:D55)</f>
        <v>34267166</v>
      </c>
      <c r="E56" s="43">
        <f>SUM(E44:E55)</f>
        <v>34267166</v>
      </c>
      <c r="F56" s="44">
        <f>SUM(F44:F55)</f>
        <v>0</v>
      </c>
      <c r="G56" s="44">
        <f>SUM(G44:G55)</f>
        <v>0</v>
      </c>
      <c r="H56" s="55">
        <f>SUM(H44:H55)</f>
        <v>0</v>
      </c>
      <c r="I56" s="84"/>
      <c r="J56" s="83">
        <f>SUM(J44:J55)</f>
        <v>1</v>
      </c>
      <c r="K56" s="95">
        <f>SUM(K44:K55)</f>
        <v>0.15407190677202448</v>
      </c>
      <c r="L56" s="89"/>
      <c r="M56" s="89"/>
      <c r="N56" s="90"/>
    </row>
    <row r="57" spans="1:14" s="10" customFormat="1" ht="23.45" customHeight="1">
      <c r="A57" s="11"/>
      <c r="B57" s="148" t="s">
        <v>55</v>
      </c>
      <c r="C57" s="23" t="s">
        <v>56</v>
      </c>
      <c r="D57" s="42">
        <f>SUM(E57:H57)</f>
        <v>3531224</v>
      </c>
      <c r="E57" s="43">
        <f>ROUND(K57*$D$106,0)</f>
        <v>3531224</v>
      </c>
      <c r="F57" s="44"/>
      <c r="G57" s="44"/>
      <c r="H57" s="55"/>
      <c r="I57" s="53"/>
      <c r="J57" s="80">
        <v>2.5399999999999999E-2</v>
      </c>
      <c r="K57" s="88">
        <v>1.5877077390491892E-2</v>
      </c>
      <c r="L57" s="91"/>
      <c r="M57" s="92"/>
      <c r="N57" s="90"/>
    </row>
    <row r="58" spans="1:14" s="10" customFormat="1" ht="23.45" customHeight="1">
      <c r="A58" s="11"/>
      <c r="B58" s="149" t="s">
        <v>57</v>
      </c>
      <c r="C58" s="23" t="s">
        <v>58</v>
      </c>
      <c r="D58" s="42">
        <f t="shared" ref="D58:D76" si="9">SUM(E58:H58)</f>
        <v>6951229</v>
      </c>
      <c r="E58" s="43">
        <f t="shared" ref="E58:E76" si="10">ROUND(K58*$D$106,0)</f>
        <v>6951229</v>
      </c>
      <c r="F58" s="44"/>
      <c r="G58" s="44"/>
      <c r="H58" s="55"/>
      <c r="I58" s="53"/>
      <c r="J58" s="81">
        <v>0.05</v>
      </c>
      <c r="K58" s="88">
        <v>3.1254089351362001E-2</v>
      </c>
      <c r="L58" s="91"/>
      <c r="M58" s="92"/>
      <c r="N58" s="90"/>
    </row>
    <row r="59" spans="1:14" s="10" customFormat="1" ht="23.45" customHeight="1">
      <c r="A59" s="11"/>
      <c r="B59" s="12"/>
      <c r="C59" s="23" t="s">
        <v>59</v>
      </c>
      <c r="D59" s="42">
        <f t="shared" si="9"/>
        <v>64382281</v>
      </c>
      <c r="E59" s="43">
        <f t="shared" si="10"/>
        <v>64382281</v>
      </c>
      <c r="F59" s="44"/>
      <c r="G59" s="44"/>
      <c r="H59" s="55"/>
      <c r="I59" s="53"/>
      <c r="J59" s="81">
        <v>0.46310000000000001</v>
      </c>
      <c r="K59" s="88">
        <v>0.28947537557231484</v>
      </c>
      <c r="L59" s="91"/>
      <c r="M59" s="92"/>
      <c r="N59" s="90"/>
    </row>
    <row r="60" spans="1:14" s="10" customFormat="1" ht="23.45" customHeight="1">
      <c r="A60" s="11"/>
      <c r="B60" s="12"/>
      <c r="C60" s="23" t="s">
        <v>60</v>
      </c>
      <c r="D60" s="42">
        <f t="shared" si="9"/>
        <v>3114150</v>
      </c>
      <c r="E60" s="43">
        <f t="shared" si="10"/>
        <v>3114150</v>
      </c>
      <c r="F60" s="44"/>
      <c r="G60" s="44"/>
      <c r="H60" s="55"/>
      <c r="I60" s="53"/>
      <c r="J60" s="81">
        <v>2.24E-2</v>
      </c>
      <c r="K60" s="88">
        <v>1.4001832029410174E-2</v>
      </c>
      <c r="L60" s="91"/>
      <c r="M60" s="92"/>
      <c r="N60" s="90"/>
    </row>
    <row r="61" spans="1:14" s="10" customFormat="1" ht="23.45" customHeight="1">
      <c r="A61" s="11"/>
      <c r="B61" s="12"/>
      <c r="C61" s="23" t="s">
        <v>61</v>
      </c>
      <c r="D61" s="42">
        <f t="shared" si="9"/>
        <v>5060495</v>
      </c>
      <c r="E61" s="43">
        <f t="shared" si="10"/>
        <v>5060495</v>
      </c>
      <c r="F61" s="44"/>
      <c r="G61" s="44"/>
      <c r="H61" s="55"/>
      <c r="I61" s="53"/>
      <c r="J61" s="81">
        <v>3.6400000000000002E-2</v>
      </c>
      <c r="K61" s="88">
        <v>2.2752977047791535E-2</v>
      </c>
      <c r="L61" s="91"/>
      <c r="M61" s="92"/>
      <c r="N61" s="90"/>
    </row>
    <row r="62" spans="1:14" s="10" customFormat="1" ht="23.45" customHeight="1">
      <c r="A62" s="11"/>
      <c r="B62" s="12"/>
      <c r="C62" s="23" t="s">
        <v>62</v>
      </c>
      <c r="D62" s="42">
        <f t="shared" si="9"/>
        <v>1209514</v>
      </c>
      <c r="E62" s="43">
        <f t="shared" si="10"/>
        <v>1209514</v>
      </c>
      <c r="F62" s="44"/>
      <c r="G62" s="44"/>
      <c r="H62" s="55"/>
      <c r="I62" s="53"/>
      <c r="J62" s="81">
        <v>8.6999999999999994E-3</v>
      </c>
      <c r="K62" s="88">
        <v>5.4382115471369868E-3</v>
      </c>
      <c r="L62" s="91"/>
      <c r="M62" s="92"/>
      <c r="N62" s="90"/>
    </row>
    <row r="63" spans="1:14" s="10" customFormat="1" ht="23.45" customHeight="1">
      <c r="A63" s="11"/>
      <c r="B63" s="12"/>
      <c r="C63" s="23" t="s">
        <v>63</v>
      </c>
      <c r="D63" s="42">
        <f t="shared" si="9"/>
        <v>2238296</v>
      </c>
      <c r="E63" s="43">
        <f t="shared" si="10"/>
        <v>2238296</v>
      </c>
      <c r="F63" s="44"/>
      <c r="G63" s="44"/>
      <c r="H63" s="55"/>
      <c r="I63" s="53"/>
      <c r="J63" s="81">
        <v>1.61E-2</v>
      </c>
      <c r="K63" s="88">
        <v>1.0063816771138562E-2</v>
      </c>
      <c r="L63" s="91"/>
      <c r="M63" s="92"/>
      <c r="N63" s="90"/>
    </row>
    <row r="64" spans="1:14" s="10" customFormat="1" ht="23.45" customHeight="1">
      <c r="A64" s="11"/>
      <c r="B64" s="12"/>
      <c r="C64" s="23" t="s">
        <v>64</v>
      </c>
      <c r="D64" s="42">
        <f t="shared" si="9"/>
        <v>4170737</v>
      </c>
      <c r="E64" s="43">
        <f t="shared" si="10"/>
        <v>4170737</v>
      </c>
      <c r="F64" s="44"/>
      <c r="G64" s="44"/>
      <c r="H64" s="55"/>
      <c r="I64" s="53"/>
      <c r="J64" s="81">
        <v>0.03</v>
      </c>
      <c r="K64" s="88">
        <v>1.8752453610817198E-2</v>
      </c>
      <c r="L64" s="91"/>
      <c r="M64" s="92"/>
      <c r="N64" s="90"/>
    </row>
    <row r="65" spans="1:14" s="10" customFormat="1" ht="23.45" customHeight="1">
      <c r="A65" s="11"/>
      <c r="B65" s="12"/>
      <c r="C65" s="23" t="s">
        <v>65</v>
      </c>
      <c r="D65" s="42">
        <f t="shared" si="9"/>
        <v>5616593</v>
      </c>
      <c r="E65" s="43">
        <f t="shared" si="10"/>
        <v>5616593</v>
      </c>
      <c r="F65" s="44"/>
      <c r="G65" s="44"/>
      <c r="H65" s="55"/>
      <c r="I65" s="53"/>
      <c r="J65" s="81">
        <v>4.0399999999999998E-2</v>
      </c>
      <c r="K65" s="88">
        <v>2.5253304195900491E-2</v>
      </c>
      <c r="L65" s="91"/>
      <c r="M65" s="92"/>
      <c r="N65" s="90"/>
    </row>
    <row r="66" spans="1:14" s="10" customFormat="1" ht="23.45" customHeight="1">
      <c r="A66" s="11"/>
      <c r="B66" s="12"/>
      <c r="C66" s="23" t="s">
        <v>66</v>
      </c>
      <c r="D66" s="42">
        <f t="shared" si="9"/>
        <v>4838055</v>
      </c>
      <c r="E66" s="43">
        <f t="shared" si="10"/>
        <v>4838055</v>
      </c>
      <c r="F66" s="44"/>
      <c r="G66" s="44"/>
      <c r="H66" s="55"/>
      <c r="I66" s="53"/>
      <c r="J66" s="81">
        <v>3.4799999999999998E-2</v>
      </c>
      <c r="K66" s="88">
        <v>2.1752846188547947E-2</v>
      </c>
      <c r="L66" s="91"/>
      <c r="M66" s="92"/>
      <c r="N66" s="90"/>
    </row>
    <row r="67" spans="1:14" s="10" customFormat="1" ht="23.45" customHeight="1">
      <c r="A67" s="11"/>
      <c r="B67" s="12"/>
      <c r="C67" s="23" t="s">
        <v>67</v>
      </c>
      <c r="D67" s="42">
        <f t="shared" si="9"/>
        <v>55610</v>
      </c>
      <c r="E67" s="43">
        <f t="shared" si="10"/>
        <v>55610</v>
      </c>
      <c r="F67" s="44"/>
      <c r="G67" s="44"/>
      <c r="H67" s="55"/>
      <c r="I67" s="53"/>
      <c r="J67" s="81">
        <v>4.0000000000000002E-4</v>
      </c>
      <c r="K67" s="88">
        <v>2.5003271481089599E-4</v>
      </c>
      <c r="L67" s="91"/>
      <c r="M67" s="92"/>
      <c r="N67" s="90"/>
    </row>
    <row r="68" spans="1:14" s="10" customFormat="1" ht="23.45" customHeight="1">
      <c r="A68" s="11"/>
      <c r="B68" s="12"/>
      <c r="C68" s="23" t="s">
        <v>68</v>
      </c>
      <c r="D68" s="42">
        <f t="shared" si="9"/>
        <v>8438792</v>
      </c>
      <c r="E68" s="43">
        <f t="shared" si="10"/>
        <v>8438792</v>
      </c>
      <c r="F68" s="44"/>
      <c r="G68" s="44"/>
      <c r="H68" s="55"/>
      <c r="I68" s="53"/>
      <c r="J68" s="81">
        <v>6.0699999999999997E-2</v>
      </c>
      <c r="K68" s="88">
        <v>3.7942464472553464E-2</v>
      </c>
      <c r="L68" s="91"/>
      <c r="M68" s="92"/>
      <c r="N68" s="90"/>
    </row>
    <row r="69" spans="1:14" s="10" customFormat="1" ht="23.45" customHeight="1">
      <c r="A69" s="11"/>
      <c r="B69" s="12"/>
      <c r="C69" s="23" t="s">
        <v>69</v>
      </c>
      <c r="D69" s="42">
        <f t="shared" si="9"/>
        <v>1223416</v>
      </c>
      <c r="E69" s="43">
        <f t="shared" si="10"/>
        <v>1223416</v>
      </c>
      <c r="F69" s="44"/>
      <c r="G69" s="44"/>
      <c r="H69" s="55"/>
      <c r="I69" s="53"/>
      <c r="J69" s="81">
        <v>8.8000000000000005E-3</v>
      </c>
      <c r="K69" s="88">
        <v>5.5007197258397115E-3</v>
      </c>
      <c r="L69" s="91"/>
      <c r="M69" s="92"/>
      <c r="N69" s="90"/>
    </row>
    <row r="70" spans="1:14" s="10" customFormat="1" ht="23.45" customHeight="1">
      <c r="A70" s="11"/>
      <c r="B70" s="149"/>
      <c r="C70" s="23" t="s">
        <v>70</v>
      </c>
      <c r="D70" s="42">
        <f t="shared" si="9"/>
        <v>3128053</v>
      </c>
      <c r="E70" s="43">
        <f t="shared" si="10"/>
        <v>3128053</v>
      </c>
      <c r="F70" s="44"/>
      <c r="G70" s="44"/>
      <c r="H70" s="55"/>
      <c r="I70" s="53"/>
      <c r="J70" s="81">
        <v>2.2499999999999999E-2</v>
      </c>
      <c r="K70" s="88">
        <v>1.4064340208112898E-2</v>
      </c>
      <c r="L70" s="91"/>
      <c r="M70" s="92"/>
      <c r="N70" s="90"/>
    </row>
    <row r="71" spans="1:14" s="10" customFormat="1" ht="23.45" customHeight="1">
      <c r="A71" s="11"/>
      <c r="B71" s="149"/>
      <c r="C71" s="23" t="s">
        <v>71</v>
      </c>
      <c r="D71" s="42">
        <f t="shared" si="9"/>
        <v>8271962</v>
      </c>
      <c r="E71" s="43">
        <f t="shared" si="10"/>
        <v>8271962</v>
      </c>
      <c r="F71" s="44"/>
      <c r="G71" s="44"/>
      <c r="H71" s="55"/>
      <c r="I71" s="53"/>
      <c r="J71" s="81">
        <v>5.9499999999999997E-2</v>
      </c>
      <c r="K71" s="88">
        <v>3.7192366328120771E-2</v>
      </c>
      <c r="L71" s="91"/>
      <c r="M71" s="92"/>
      <c r="N71" s="90"/>
    </row>
    <row r="72" spans="1:14" s="10" customFormat="1" ht="23.45" customHeight="1">
      <c r="A72" s="11"/>
      <c r="B72" s="149"/>
      <c r="C72" s="23" t="s">
        <v>72</v>
      </c>
      <c r="D72" s="42">
        <f t="shared" si="9"/>
        <v>2154881</v>
      </c>
      <c r="E72" s="43">
        <f t="shared" si="10"/>
        <v>2154881</v>
      </c>
      <c r="F72" s="44"/>
      <c r="G72" s="44"/>
      <c r="H72" s="55"/>
      <c r="I72" s="53"/>
      <c r="J72" s="81">
        <v>1.55E-2</v>
      </c>
      <c r="K72" s="88">
        <v>9.6887676989222196E-3</v>
      </c>
      <c r="L72" s="91"/>
      <c r="M72" s="92"/>
      <c r="N72" s="90"/>
    </row>
    <row r="73" spans="1:14" s="10" customFormat="1" ht="23.45" customHeight="1">
      <c r="A73" s="11"/>
      <c r="B73" s="149"/>
      <c r="C73" s="23" t="s">
        <v>73</v>
      </c>
      <c r="D73" s="42">
        <f t="shared" si="9"/>
        <v>1056587</v>
      </c>
      <c r="E73" s="43">
        <f t="shared" si="10"/>
        <v>1056587</v>
      </c>
      <c r="F73" s="44"/>
      <c r="G73" s="44"/>
      <c r="H73" s="55"/>
      <c r="I73" s="53"/>
      <c r="J73" s="81">
        <v>7.6E-3</v>
      </c>
      <c r="K73" s="88">
        <v>4.7506215814070232E-3</v>
      </c>
      <c r="L73" s="91"/>
      <c r="M73" s="92"/>
      <c r="N73" s="90"/>
    </row>
    <row r="74" spans="1:14" s="10" customFormat="1" ht="23.45" customHeight="1">
      <c r="A74" s="11"/>
      <c r="B74" s="149"/>
      <c r="C74" s="23" t="s">
        <v>74</v>
      </c>
      <c r="D74" s="42">
        <f t="shared" si="9"/>
        <v>3725859</v>
      </c>
      <c r="E74" s="43">
        <f t="shared" si="10"/>
        <v>3725859</v>
      </c>
      <c r="F74" s="44"/>
      <c r="G74" s="44"/>
      <c r="H74" s="55"/>
      <c r="I74" s="53"/>
      <c r="J74" s="81">
        <v>2.6800000000000001E-2</v>
      </c>
      <c r="K74" s="88">
        <v>1.6752191892330032E-2</v>
      </c>
      <c r="L74" s="91"/>
      <c r="M74" s="92"/>
      <c r="N74" s="90"/>
    </row>
    <row r="75" spans="1:14" s="10" customFormat="1" ht="23.45" customHeight="1">
      <c r="A75" s="11"/>
      <c r="B75" s="149"/>
      <c r="C75" s="23" t="s">
        <v>75</v>
      </c>
      <c r="D75" s="42">
        <f t="shared" si="9"/>
        <v>7298790</v>
      </c>
      <c r="E75" s="43">
        <f t="shared" si="10"/>
        <v>7298790</v>
      </c>
      <c r="F75" s="44"/>
      <c r="G75" s="44"/>
      <c r="H75" s="55"/>
      <c r="I75" s="53"/>
      <c r="J75" s="81">
        <v>5.2499999999999998E-2</v>
      </c>
      <c r="K75" s="88">
        <v>3.2816793818930094E-2</v>
      </c>
      <c r="L75" s="91"/>
      <c r="M75" s="92"/>
      <c r="N75" s="90"/>
    </row>
    <row r="76" spans="1:14" s="10" customFormat="1" ht="23.45" customHeight="1">
      <c r="A76" s="11"/>
      <c r="B76" s="149"/>
      <c r="C76" s="23" t="s">
        <v>76</v>
      </c>
      <c r="D76" s="42">
        <f t="shared" si="9"/>
        <v>2558052</v>
      </c>
      <c r="E76" s="43">
        <f t="shared" si="10"/>
        <v>2558052</v>
      </c>
      <c r="F76" s="44"/>
      <c r="G76" s="44"/>
      <c r="H76" s="55"/>
      <c r="I76" s="53"/>
      <c r="J76" s="81">
        <v>1.84E-2</v>
      </c>
      <c r="K76" s="88">
        <v>1.1501504881301215E-2</v>
      </c>
      <c r="L76" s="91"/>
      <c r="M76" s="92"/>
      <c r="N76" s="90"/>
    </row>
    <row r="77" spans="1:14" s="10" customFormat="1" ht="23.45" customHeight="1">
      <c r="A77" s="11"/>
      <c r="B77" s="151"/>
      <c r="C77" s="135" t="s">
        <v>54</v>
      </c>
      <c r="D77" s="42">
        <f>SUM(D57:D76)</f>
        <v>139024576</v>
      </c>
      <c r="E77" s="43">
        <f>SUM(E57:E76)</f>
        <v>139024576</v>
      </c>
      <c r="F77" s="44">
        <f>SUM(F57:F76)</f>
        <v>0</v>
      </c>
      <c r="G77" s="44">
        <f>SUM(G57:G76)</f>
        <v>0</v>
      </c>
      <c r="H77" s="55">
        <f>SUM(H57:H76)</f>
        <v>0</v>
      </c>
      <c r="I77" s="84"/>
      <c r="J77" s="82">
        <f>SUM(J57:J76)</f>
        <v>1</v>
      </c>
      <c r="K77" s="95">
        <f>SUM(K57:K76)</f>
        <v>0.62508178702723993</v>
      </c>
      <c r="L77" s="89"/>
      <c r="M77" s="89"/>
      <c r="N77" s="90"/>
    </row>
    <row r="78" spans="1:14" s="10" customFormat="1" ht="23.45" customHeight="1">
      <c r="A78" s="11"/>
      <c r="B78" s="148" t="s">
        <v>77</v>
      </c>
      <c r="C78" s="23" t="s">
        <v>78</v>
      </c>
      <c r="D78" s="42">
        <f>SUM(E78:H78)</f>
        <v>2313792</v>
      </c>
      <c r="E78" s="43">
        <f>ROUND(K78*$D$106,0)</f>
        <v>2313792</v>
      </c>
      <c r="F78" s="44"/>
      <c r="G78" s="44"/>
      <c r="H78" s="55"/>
      <c r="I78" s="53"/>
      <c r="J78" s="77">
        <f>K78/$K$87</f>
        <v>0.11470281546776297</v>
      </c>
      <c r="K78" s="88">
        <v>1.0403264739399043E-2</v>
      </c>
      <c r="L78" s="92"/>
      <c r="M78" s="92"/>
      <c r="N78" s="90"/>
    </row>
    <row r="79" spans="1:14" s="10" customFormat="1" ht="23.45" customHeight="1">
      <c r="A79" s="11"/>
      <c r="B79" s="149" t="s">
        <v>79</v>
      </c>
      <c r="C79" s="23" t="s">
        <v>80</v>
      </c>
      <c r="D79" s="42">
        <f t="shared" ref="D79:D86" si="11">SUM(E79:H79)</f>
        <v>2103448</v>
      </c>
      <c r="E79" s="43">
        <f t="shared" ref="E79:E86" si="12">ROUND(K79*$D$106,0)</f>
        <v>2103448</v>
      </c>
      <c r="F79" s="44"/>
      <c r="G79" s="44"/>
      <c r="H79" s="55"/>
      <c r="I79" s="53"/>
      <c r="J79" s="79">
        <f t="shared" ref="J79:J86" si="13">K79/$K$87</f>
        <v>0.10427528660927811</v>
      </c>
      <c r="K79" s="88">
        <v>9.4575133831646379E-3</v>
      </c>
      <c r="L79" s="92"/>
      <c r="M79" s="92"/>
      <c r="N79" s="90"/>
    </row>
    <row r="80" spans="1:14" s="10" customFormat="1" ht="23.45" customHeight="1">
      <c r="A80" s="11"/>
      <c r="B80" s="12"/>
      <c r="C80" s="23" t="s">
        <v>81</v>
      </c>
      <c r="D80" s="42">
        <f t="shared" si="11"/>
        <v>2524137</v>
      </c>
      <c r="E80" s="43">
        <f t="shared" si="12"/>
        <v>2524137</v>
      </c>
      <c r="F80" s="44"/>
      <c r="G80" s="44"/>
      <c r="H80" s="55"/>
      <c r="I80" s="53"/>
      <c r="J80" s="79">
        <f t="shared" si="13"/>
        <v>0.12513034414665053</v>
      </c>
      <c r="K80" s="88">
        <v>1.1349016079344411E-2</v>
      </c>
      <c r="L80" s="92"/>
      <c r="M80" s="92"/>
      <c r="N80" s="90"/>
    </row>
    <row r="81" spans="1:14" s="10" customFormat="1" ht="23.45" customHeight="1">
      <c r="A81" s="11"/>
      <c r="B81" s="12"/>
      <c r="C81" s="23" t="s">
        <v>82</v>
      </c>
      <c r="D81" s="42">
        <f t="shared" si="11"/>
        <v>2734482</v>
      </c>
      <c r="E81" s="43">
        <f t="shared" si="12"/>
        <v>2734482</v>
      </c>
      <c r="F81" s="44"/>
      <c r="G81" s="44"/>
      <c r="H81" s="55"/>
      <c r="I81" s="53"/>
      <c r="J81" s="78">
        <f t="shared" si="13"/>
        <v>0.13555787282553805</v>
      </c>
      <c r="K81" s="88">
        <v>1.2294767419289778E-2</v>
      </c>
      <c r="L81" s="92"/>
      <c r="M81" s="92"/>
      <c r="N81" s="90"/>
    </row>
    <row r="82" spans="1:14" s="10" customFormat="1" ht="23.45" customHeight="1">
      <c r="A82" s="11"/>
      <c r="B82" s="12"/>
      <c r="C82" s="23" t="s">
        <v>83</v>
      </c>
      <c r="D82" s="42">
        <f t="shared" si="11"/>
        <v>2482068</v>
      </c>
      <c r="E82" s="43">
        <f t="shared" si="12"/>
        <v>2482068</v>
      </c>
      <c r="F82" s="44"/>
      <c r="G82" s="44"/>
      <c r="H82" s="55"/>
      <c r="I82" s="53"/>
      <c r="J82" s="78">
        <f t="shared" si="13"/>
        <v>0.12304483833903408</v>
      </c>
      <c r="K82" s="88">
        <v>1.1159865804839722E-2</v>
      </c>
      <c r="L82" s="92"/>
      <c r="M82" s="92"/>
      <c r="N82" s="90"/>
    </row>
    <row r="83" spans="1:14" s="10" customFormat="1" ht="23.45" customHeight="1">
      <c r="A83" s="11"/>
      <c r="B83" s="12"/>
      <c r="C83" s="23" t="s">
        <v>84</v>
      </c>
      <c r="D83" s="42">
        <f t="shared" si="11"/>
        <v>4417240</v>
      </c>
      <c r="E83" s="43">
        <f t="shared" si="12"/>
        <v>4417240</v>
      </c>
      <c r="F83" s="44"/>
      <c r="G83" s="44"/>
      <c r="H83" s="55"/>
      <c r="I83" s="53"/>
      <c r="J83" s="78">
        <f t="shared" si="13"/>
        <v>0.21897810225663841</v>
      </c>
      <c r="K83" s="88">
        <v>1.986077813885272E-2</v>
      </c>
      <c r="L83" s="92"/>
      <c r="M83" s="92"/>
      <c r="N83" s="90"/>
    </row>
    <row r="84" spans="1:14" s="10" customFormat="1" ht="23.45" customHeight="1">
      <c r="A84" s="11"/>
      <c r="B84" s="12"/>
      <c r="C84" s="23" t="s">
        <v>85</v>
      </c>
      <c r="D84" s="42">
        <f t="shared" si="11"/>
        <v>2103448</v>
      </c>
      <c r="E84" s="43">
        <f t="shared" si="12"/>
        <v>2103448</v>
      </c>
      <c r="F84" s="44"/>
      <c r="G84" s="44"/>
      <c r="H84" s="55"/>
      <c r="I84" s="53"/>
      <c r="J84" s="78">
        <f t="shared" si="13"/>
        <v>0.10427528660927811</v>
      </c>
      <c r="K84" s="88">
        <v>9.4575133831646379E-3</v>
      </c>
      <c r="L84" s="92"/>
      <c r="M84" s="92"/>
      <c r="N84" s="90"/>
    </row>
    <row r="85" spans="1:14" s="10" customFormat="1" ht="23.45" customHeight="1">
      <c r="A85" s="11"/>
      <c r="B85" s="12"/>
      <c r="C85" s="23" t="s">
        <v>86</v>
      </c>
      <c r="D85" s="42">
        <f t="shared" si="11"/>
        <v>1262069</v>
      </c>
      <c r="E85" s="43">
        <f t="shared" si="12"/>
        <v>1262069</v>
      </c>
      <c r="F85" s="44"/>
      <c r="G85" s="44"/>
      <c r="H85" s="55"/>
      <c r="I85" s="53"/>
      <c r="J85" s="78">
        <f t="shared" si="13"/>
        <v>6.2565172073325265E-2</v>
      </c>
      <c r="K85" s="88">
        <v>5.6745080396722056E-3</v>
      </c>
      <c r="L85" s="92"/>
      <c r="M85" s="92"/>
      <c r="N85" s="90"/>
    </row>
    <row r="86" spans="1:14" s="10" customFormat="1" ht="23.45" customHeight="1">
      <c r="A86" s="11"/>
      <c r="B86" s="12"/>
      <c r="C86" s="23" t="s">
        <v>87</v>
      </c>
      <c r="D86" s="42">
        <f t="shared" si="11"/>
        <v>231379</v>
      </c>
      <c r="E86" s="43">
        <f t="shared" si="12"/>
        <v>231379</v>
      </c>
      <c r="F86" s="44"/>
      <c r="G86" s="44"/>
      <c r="H86" s="55"/>
      <c r="I86" s="53"/>
      <c r="J86" s="78">
        <f t="shared" si="13"/>
        <v>1.1470281672494422E-2</v>
      </c>
      <c r="K86" s="88">
        <v>1.0403264853422307E-3</v>
      </c>
      <c r="L86" s="92"/>
      <c r="M86" s="92"/>
      <c r="N86" s="90"/>
    </row>
    <row r="87" spans="1:14" s="10" customFormat="1" ht="23.45" customHeight="1">
      <c r="A87" s="11"/>
      <c r="B87" s="150"/>
      <c r="C87" s="135" t="s">
        <v>54</v>
      </c>
      <c r="D87" s="42">
        <f>SUM(D78:D86)</f>
        <v>20172063</v>
      </c>
      <c r="E87" s="43">
        <f>SUM(E78:E86)</f>
        <v>20172063</v>
      </c>
      <c r="F87" s="44">
        <f>SUM(F78:F86)</f>
        <v>0</v>
      </c>
      <c r="G87" s="44">
        <f>SUM(G78:G86)</f>
        <v>0</v>
      </c>
      <c r="H87" s="55">
        <f>SUM(H78:H86)</f>
        <v>0</v>
      </c>
      <c r="I87" s="56">
        <f>D87/D106</f>
        <v>9.0697555907234051E-2</v>
      </c>
      <c r="J87" s="78">
        <f>SUM(J78:J86)</f>
        <v>0.99999999999999989</v>
      </c>
      <c r="K87" s="95">
        <f>SUM(K78:K86)</f>
        <v>9.0697553473069389E-2</v>
      </c>
      <c r="L87" s="92"/>
      <c r="M87" s="89"/>
      <c r="N87" s="90"/>
    </row>
    <row r="88" spans="1:14" s="10" customFormat="1" ht="23.45" customHeight="1">
      <c r="A88" s="11"/>
      <c r="B88" s="148" t="s">
        <v>88</v>
      </c>
      <c r="C88" s="24" t="s">
        <v>89</v>
      </c>
      <c r="D88" s="42"/>
      <c r="E88" s="43"/>
      <c r="F88" s="44">
        <f>ROUND(L88*$D$106,0)</f>
        <v>2134806</v>
      </c>
      <c r="G88" s="44"/>
      <c r="H88" s="55"/>
      <c r="I88" s="53"/>
      <c r="J88" s="77">
        <f>L88/$L$103</f>
        <v>0.11764475798925411</v>
      </c>
      <c r="K88" s="88"/>
      <c r="L88" s="89">
        <v>9.5985061933563914E-3</v>
      </c>
      <c r="M88" s="92"/>
      <c r="N88" s="93"/>
    </row>
    <row r="89" spans="1:14" s="10" customFormat="1" ht="23.45" customHeight="1">
      <c r="A89" s="11"/>
      <c r="B89" s="13" t="s">
        <v>90</v>
      </c>
      <c r="C89" s="24" t="s">
        <v>91</v>
      </c>
      <c r="D89" s="42"/>
      <c r="E89" s="43"/>
      <c r="F89" s="44">
        <f t="shared" ref="F89:F102" si="14">ROUND(L89*$D$106,0)</f>
        <v>169287</v>
      </c>
      <c r="G89" s="44"/>
      <c r="H89" s="55"/>
      <c r="I89" s="53"/>
      <c r="J89" s="78">
        <f t="shared" ref="J89:J102" si="15">L89/$L$103</f>
        <v>9.3290613890832236E-3</v>
      </c>
      <c r="K89" s="88"/>
      <c r="L89" s="89">
        <v>7.6114784076904227E-4</v>
      </c>
      <c r="M89" s="92"/>
      <c r="N89" s="93"/>
    </row>
    <row r="90" spans="1:14" s="10" customFormat="1" ht="23.45" customHeight="1">
      <c r="A90" s="11"/>
      <c r="B90" s="13"/>
      <c r="C90" s="24" t="s">
        <v>92</v>
      </c>
      <c r="D90" s="42"/>
      <c r="E90" s="43"/>
      <c r="F90" s="44">
        <f t="shared" si="14"/>
        <v>1223874</v>
      </c>
      <c r="G90" s="44"/>
      <c r="H90" s="55"/>
      <c r="I90" s="53"/>
      <c r="J90" s="78">
        <f t="shared" si="15"/>
        <v>6.7445172399783079E-2</v>
      </c>
      <c r="K90" s="88"/>
      <c r="L90" s="89">
        <v>5.5027773107446032E-3</v>
      </c>
      <c r="M90" s="92"/>
      <c r="N90" s="93"/>
    </row>
    <row r="91" spans="1:14" s="10" customFormat="1" ht="23.45" customHeight="1">
      <c r="A91" s="11"/>
      <c r="B91" s="13"/>
      <c r="C91" s="24" t="s">
        <v>93</v>
      </c>
      <c r="D91" s="42"/>
      <c r="E91" s="43"/>
      <c r="F91" s="44">
        <f t="shared" si="14"/>
        <v>334011</v>
      </c>
      <c r="G91" s="44"/>
      <c r="H91" s="55"/>
      <c r="I91" s="53"/>
      <c r="J91" s="78">
        <f t="shared" si="15"/>
        <v>1.8406647508492767E-2</v>
      </c>
      <c r="K91" s="88"/>
      <c r="L91" s="89">
        <v>1.5017780913394692E-3</v>
      </c>
      <c r="M91" s="92"/>
      <c r="N91" s="93"/>
    </row>
    <row r="92" spans="1:14" s="10" customFormat="1" ht="23.45" customHeight="1">
      <c r="A92" s="11"/>
      <c r="B92" s="13"/>
      <c r="C92" s="24" t="s">
        <v>94</v>
      </c>
      <c r="D92" s="42"/>
      <c r="E92" s="43"/>
      <c r="F92" s="44">
        <f t="shared" si="14"/>
        <v>30771</v>
      </c>
      <c r="G92" s="44"/>
      <c r="H92" s="55"/>
      <c r="I92" s="53"/>
      <c r="J92" s="78">
        <f t="shared" si="15"/>
        <v>1.695728671836133E-3</v>
      </c>
      <c r="K92" s="88"/>
      <c r="L92" s="89">
        <v>1.3835263412550735E-4</v>
      </c>
      <c r="M92" s="92"/>
      <c r="N92" s="93"/>
    </row>
    <row r="93" spans="1:14" s="10" customFormat="1" ht="23.45" customHeight="1">
      <c r="A93" s="11"/>
      <c r="B93" s="13"/>
      <c r="C93" s="24" t="s">
        <v>95</v>
      </c>
      <c r="D93" s="42"/>
      <c r="E93" s="43"/>
      <c r="F93" s="44">
        <f t="shared" si="14"/>
        <v>15386</v>
      </c>
      <c r="G93" s="44"/>
      <c r="H93" s="55"/>
      <c r="I93" s="53"/>
      <c r="J93" s="78">
        <f t="shared" si="15"/>
        <v>8.4786433591806651E-4</v>
      </c>
      <c r="K93" s="88"/>
      <c r="L93" s="89">
        <v>6.9176317062753673E-5</v>
      </c>
      <c r="M93" s="92"/>
      <c r="N93" s="93"/>
    </row>
    <row r="94" spans="1:14" s="10" customFormat="1" ht="23.45" customHeight="1">
      <c r="A94" s="11"/>
      <c r="B94" s="13"/>
      <c r="C94" s="24" t="s">
        <v>96</v>
      </c>
      <c r="D94" s="42"/>
      <c r="E94" s="43"/>
      <c r="F94" s="44">
        <f t="shared" si="14"/>
        <v>9687023</v>
      </c>
      <c r="G94" s="44"/>
      <c r="H94" s="55"/>
      <c r="I94" s="53"/>
      <c r="J94" s="78">
        <f t="shared" si="15"/>
        <v>0.5338319356518213</v>
      </c>
      <c r="K94" s="88"/>
      <c r="L94" s="89">
        <v>4.3554759499216042E-2</v>
      </c>
      <c r="M94" s="92"/>
      <c r="N94" s="93"/>
    </row>
    <row r="95" spans="1:14" s="10" customFormat="1" ht="23.45" customHeight="1">
      <c r="A95" s="11"/>
      <c r="B95" s="13"/>
      <c r="C95" s="24" t="s">
        <v>97</v>
      </c>
      <c r="D95" s="42"/>
      <c r="E95" s="43"/>
      <c r="F95" s="44">
        <f t="shared" si="14"/>
        <v>1620414</v>
      </c>
      <c r="G95" s="44"/>
      <c r="H95" s="55"/>
      <c r="I95" s="53"/>
      <c r="J95" s="78">
        <f t="shared" si="15"/>
        <v>8.9297658695412563E-2</v>
      </c>
      <c r="K95" s="88"/>
      <c r="L95" s="89">
        <v>7.2856975923945031E-3</v>
      </c>
      <c r="M95" s="92"/>
      <c r="N95" s="93"/>
    </row>
    <row r="96" spans="1:14" s="10" customFormat="1" ht="23.45" customHeight="1">
      <c r="A96" s="11"/>
      <c r="B96" s="13"/>
      <c r="C96" s="24" t="s">
        <v>98</v>
      </c>
      <c r="D96" s="42"/>
      <c r="E96" s="43"/>
      <c r="F96" s="44">
        <f t="shared" si="14"/>
        <v>507722</v>
      </c>
      <c r="G96" s="44"/>
      <c r="H96" s="55"/>
      <c r="I96" s="53"/>
      <c r="J96" s="78">
        <f t="shared" si="15"/>
        <v>2.7979521687762153E-2</v>
      </c>
      <c r="K96" s="88"/>
      <c r="L96" s="89">
        <v>2.2828183490476084E-3</v>
      </c>
      <c r="M96" s="92"/>
      <c r="N96" s="93"/>
    </row>
    <row r="97" spans="1:14" s="10" customFormat="1" ht="23.45" customHeight="1">
      <c r="A97" s="11"/>
      <c r="B97" s="13"/>
      <c r="C97" s="24" t="s">
        <v>99</v>
      </c>
      <c r="D97" s="42"/>
      <c r="E97" s="43"/>
      <c r="F97" s="44">
        <f t="shared" si="14"/>
        <v>753890</v>
      </c>
      <c r="G97" s="44"/>
      <c r="H97" s="55"/>
      <c r="I97" s="53"/>
      <c r="J97" s="78">
        <f t="shared" si="15"/>
        <v>4.154535046350806E-2</v>
      </c>
      <c r="K97" s="88"/>
      <c r="L97" s="89">
        <v>3.3896393731845547E-3</v>
      </c>
      <c r="M97" s="92"/>
      <c r="N97" s="93"/>
    </row>
    <row r="98" spans="1:14" s="10" customFormat="1" ht="23.45" customHeight="1">
      <c r="A98" s="11"/>
      <c r="B98" s="13"/>
      <c r="C98" s="24" t="s">
        <v>100</v>
      </c>
      <c r="D98" s="42"/>
      <c r="E98" s="43"/>
      <c r="F98" s="44">
        <f t="shared" si="14"/>
        <v>662564</v>
      </c>
      <c r="G98" s="44"/>
      <c r="H98" s="55"/>
      <c r="I98" s="53"/>
      <c r="J98" s="78">
        <f t="shared" si="15"/>
        <v>3.6512546290759548E-2</v>
      </c>
      <c r="K98" s="88"/>
      <c r="L98" s="89">
        <v>2.9790184254455238E-3</v>
      </c>
      <c r="M98" s="92"/>
      <c r="N98" s="93"/>
    </row>
    <row r="99" spans="1:14" s="10" customFormat="1" ht="23.45" customHeight="1">
      <c r="A99" s="11"/>
      <c r="B99" s="13"/>
      <c r="C99" s="24" t="s">
        <v>101</v>
      </c>
      <c r="D99" s="42"/>
      <c r="E99" s="43"/>
      <c r="F99" s="44">
        <f t="shared" si="14"/>
        <v>200012</v>
      </c>
      <c r="G99" s="44"/>
      <c r="H99" s="55"/>
      <c r="I99" s="53"/>
      <c r="J99" s="78">
        <f t="shared" si="15"/>
        <v>1.1022235767991705E-2</v>
      </c>
      <c r="K99" s="88"/>
      <c r="L99" s="89">
        <v>8.9929207294868517E-4</v>
      </c>
      <c r="M99" s="92"/>
      <c r="N99" s="93"/>
    </row>
    <row r="100" spans="1:14" s="10" customFormat="1" ht="23.45" customHeight="1">
      <c r="A100" s="11"/>
      <c r="B100" s="13"/>
      <c r="C100" s="24" t="s">
        <v>102</v>
      </c>
      <c r="D100" s="42"/>
      <c r="E100" s="43"/>
      <c r="F100" s="44">
        <f t="shared" si="14"/>
        <v>507722</v>
      </c>
      <c r="G100" s="44"/>
      <c r="H100" s="55"/>
      <c r="I100" s="53"/>
      <c r="J100" s="78">
        <f t="shared" si="15"/>
        <v>2.7979521687762153E-2</v>
      </c>
      <c r="K100" s="88"/>
      <c r="L100" s="89">
        <v>2.2828183490476084E-3</v>
      </c>
      <c r="M100" s="92"/>
      <c r="N100" s="93"/>
    </row>
    <row r="101" spans="1:14" s="10" customFormat="1" ht="23.45" customHeight="1">
      <c r="A101" s="11"/>
      <c r="B101" s="13"/>
      <c r="C101" s="24" t="s">
        <v>103</v>
      </c>
      <c r="D101" s="42"/>
      <c r="E101" s="43"/>
      <c r="F101" s="44">
        <f t="shared" si="14"/>
        <v>162041</v>
      </c>
      <c r="G101" s="44"/>
      <c r="H101" s="55"/>
      <c r="I101" s="53"/>
      <c r="J101" s="78">
        <f t="shared" si="15"/>
        <v>8.9297657497526238E-3</v>
      </c>
      <c r="K101" s="88"/>
      <c r="L101" s="89">
        <v>7.2856974946602774E-4</v>
      </c>
      <c r="M101" s="92"/>
      <c r="N101" s="93"/>
    </row>
    <row r="102" spans="1:14" s="10" customFormat="1" ht="23.45" customHeight="1">
      <c r="A102" s="11"/>
      <c r="B102" s="13"/>
      <c r="C102" s="24" t="s">
        <v>104</v>
      </c>
      <c r="D102" s="42"/>
      <c r="E102" s="43"/>
      <c r="F102" s="44">
        <f t="shared" si="14"/>
        <v>136681</v>
      </c>
      <c r="G102" s="44"/>
      <c r="H102" s="55"/>
      <c r="I102" s="53"/>
      <c r="J102" s="78">
        <f t="shared" si="15"/>
        <v>7.5322317108625437E-3</v>
      </c>
      <c r="K102" s="88"/>
      <c r="L102" s="89">
        <v>6.1454648691710841E-4</v>
      </c>
      <c r="M102" s="92"/>
      <c r="N102" s="93"/>
    </row>
    <row r="103" spans="1:14" s="10" customFormat="1" ht="23.45" customHeight="1">
      <c r="A103" s="11"/>
      <c r="B103" s="163"/>
      <c r="C103" s="136" t="s">
        <v>54</v>
      </c>
      <c r="D103" s="42">
        <f>SUM(E103:H103)</f>
        <v>18146204</v>
      </c>
      <c r="E103" s="43"/>
      <c r="F103" s="44">
        <f>SUM(F88:F102)</f>
        <v>18146204</v>
      </c>
      <c r="G103" s="44"/>
      <c r="H103" s="55"/>
      <c r="I103" s="56">
        <f>D103/D106</f>
        <v>8.1588896078406761E-2</v>
      </c>
      <c r="J103" s="76">
        <f>SUM(J88:J102)</f>
        <v>1</v>
      </c>
      <c r="K103" s="88"/>
      <c r="L103" s="96">
        <f>SUM(L88:L102)</f>
        <v>8.1588898285065423E-2</v>
      </c>
      <c r="M103" s="97"/>
      <c r="N103" s="98"/>
    </row>
    <row r="104" spans="1:14" s="10" customFormat="1" ht="23.45" customHeight="1">
      <c r="A104" s="11"/>
      <c r="B104" s="15" t="s">
        <v>105</v>
      </c>
      <c r="C104" s="15"/>
      <c r="D104" s="42">
        <f>SUM(E104:H104)</f>
        <v>5902455</v>
      </c>
      <c r="E104" s="43"/>
      <c r="F104" s="44"/>
      <c r="G104" s="44"/>
      <c r="H104" s="55">
        <f>ROUND(N104*D106,0)</f>
        <v>5902455</v>
      </c>
      <c r="I104" s="56">
        <f>D104/D106</f>
        <v>2.6538596590365254E-2</v>
      </c>
      <c r="J104" s="76"/>
      <c r="K104" s="88"/>
      <c r="L104" s="96">
        <f>I104</f>
        <v>2.6538596590365254E-2</v>
      </c>
      <c r="M104" s="96"/>
      <c r="N104" s="99">
        <v>2.6538598057730661E-2</v>
      </c>
    </row>
    <row r="105" spans="1:14" s="10" customFormat="1" ht="23.45" customHeight="1" thickBot="1">
      <c r="A105" s="16"/>
      <c r="B105" s="14" t="s">
        <v>106</v>
      </c>
      <c r="C105" s="15"/>
      <c r="D105" s="42">
        <f>SUM(E105:H105)</f>
        <v>4897752</v>
      </c>
      <c r="E105" s="43"/>
      <c r="F105" s="44"/>
      <c r="G105" s="44"/>
      <c r="H105" s="55">
        <f>ROUND(N105*D106,0)</f>
        <v>4897752</v>
      </c>
      <c r="I105" s="56">
        <f>D105/D106</f>
        <v>2.2021254635173772E-2</v>
      </c>
      <c r="J105" s="76"/>
      <c r="K105" s="94"/>
      <c r="L105" s="100">
        <f>I105</f>
        <v>2.2021254635173772E-2</v>
      </c>
      <c r="M105" s="100"/>
      <c r="N105" s="101">
        <v>2.2021256384870128E-2</v>
      </c>
    </row>
    <row r="106" spans="1:14" s="10" customFormat="1" ht="23.45" customHeight="1">
      <c r="A106" s="225" t="s">
        <v>107</v>
      </c>
      <c r="B106" s="226"/>
      <c r="C106" s="227"/>
      <c r="D106" s="137">
        <f>K36</f>
        <v>222410216</v>
      </c>
      <c r="E106" s="43">
        <f>E56+E77+E87+E103+E104+E105</f>
        <v>193463805</v>
      </c>
      <c r="F106" s="44">
        <f>F56+F77+F87+F103+F104+F105</f>
        <v>18146204</v>
      </c>
      <c r="G106" s="44">
        <f>G56+G77+G87+G103+G104+G105</f>
        <v>0</v>
      </c>
      <c r="H106" s="55">
        <f>H56+H77+H87+H103+H104+H105</f>
        <v>10800207</v>
      </c>
      <c r="I106" s="61">
        <f>SUM(I103:I105,I87,I77,I56)</f>
        <v>0.22084630321117985</v>
      </c>
      <c r="J106" s="76"/>
      <c r="K106" s="22"/>
      <c r="L106" s="102">
        <f>SUM(K56,K77,K87,L103,L104,L105)</f>
        <v>0.99999999678293838</v>
      </c>
      <c r="M106" s="22"/>
      <c r="N106" s="22"/>
    </row>
    <row r="107" spans="1:14" s="10" customFormat="1" ht="23.45" customHeight="1">
      <c r="A107" s="138" t="s">
        <v>16</v>
      </c>
      <c r="B107" s="139"/>
      <c r="C107" s="15"/>
      <c r="D107" s="42">
        <f>SUM(E107:H107)</f>
        <v>9580160</v>
      </c>
      <c r="E107" s="146">
        <f t="shared" ref="E107:H108" si="16">E112</f>
        <v>8333314.1770286309</v>
      </c>
      <c r="F107" s="44">
        <f t="shared" si="16"/>
        <v>781634.67865450925</v>
      </c>
      <c r="G107" s="44">
        <f t="shared" si="16"/>
        <v>0</v>
      </c>
      <c r="H107" s="147">
        <f t="shared" si="16"/>
        <v>465211.14431685995</v>
      </c>
      <c r="I107" s="53"/>
      <c r="J107" s="54"/>
      <c r="K107" s="22"/>
      <c r="L107" s="22"/>
      <c r="M107" s="22"/>
      <c r="N107" s="22"/>
    </row>
    <row r="108" spans="1:14" s="10" customFormat="1" ht="23.45" customHeight="1">
      <c r="A108" s="138" t="s">
        <v>108</v>
      </c>
      <c r="B108" s="139"/>
      <c r="C108" s="15"/>
      <c r="D108" s="42">
        <f>SUM(E108:H108)</f>
        <v>5987600</v>
      </c>
      <c r="E108" s="146">
        <f t="shared" si="16"/>
        <v>5208321.3606428942</v>
      </c>
      <c r="F108" s="44">
        <f t="shared" si="16"/>
        <v>488521.67415906832</v>
      </c>
      <c r="G108" s="44">
        <f t="shared" si="16"/>
        <v>0</v>
      </c>
      <c r="H108" s="147">
        <f t="shared" si="16"/>
        <v>290756.96519803751</v>
      </c>
      <c r="I108" s="53"/>
      <c r="J108" s="54"/>
      <c r="K108" s="22"/>
      <c r="L108" s="22"/>
      <c r="M108" s="22"/>
      <c r="N108" s="22"/>
    </row>
    <row r="109" spans="1:14" ht="23.45" customHeight="1" thickBot="1">
      <c r="A109" s="140" t="s">
        <v>109</v>
      </c>
      <c r="B109" s="141"/>
      <c r="C109" s="142"/>
      <c r="D109" s="58">
        <f>SUM(D106:D108)</f>
        <v>237977976</v>
      </c>
      <c r="E109" s="143">
        <f>SUM(E106:E108)</f>
        <v>207005440.53767151</v>
      </c>
      <c r="F109" s="144">
        <f>SUM(F106:F108)</f>
        <v>19416360.352813579</v>
      </c>
      <c r="G109" s="144">
        <f>SUM(G106:G108)</f>
        <v>0</v>
      </c>
      <c r="H109" s="145">
        <f>SUM(H106:H108)</f>
        <v>11556175.109514898</v>
      </c>
      <c r="J109" s="45"/>
      <c r="K109" s="22"/>
      <c r="L109" s="22"/>
      <c r="M109" s="22"/>
      <c r="N109" s="22"/>
    </row>
    <row r="110" spans="1:14" ht="18" customHeight="1">
      <c r="D110" s="51"/>
      <c r="E110" s="51"/>
      <c r="F110" s="59"/>
    </row>
    <row r="111" spans="1:14" ht="18" customHeight="1">
      <c r="C111" s="26"/>
      <c r="D111" s="51"/>
      <c r="E111" s="36"/>
      <c r="F111" s="51"/>
    </row>
    <row r="112" spans="1:14" ht="18" hidden="1" customHeight="1">
      <c r="C112" s="26"/>
      <c r="D112" s="122">
        <f>ROUND($L$21,-3)*4%</f>
        <v>9580160</v>
      </c>
      <c r="E112" s="51">
        <f>$D$112*E106/SUM($E$106:$H$106)</f>
        <v>8333314.1770286309</v>
      </c>
      <c r="F112" s="51">
        <f>$D$112*F106/SUM($E$106:$H$106)</f>
        <v>781634.67865450925</v>
      </c>
      <c r="G112" s="51">
        <f>$D$112*G106/SUM($E$106:$H$106)</f>
        <v>0</v>
      </c>
      <c r="H112" s="51">
        <f>$D$112*H106/SUM($E$106:$H$106)</f>
        <v>465211.14431685995</v>
      </c>
      <c r="I112" s="51">
        <f>SUM(E112:H112)</f>
        <v>9580160</v>
      </c>
      <c r="K112" s="9"/>
      <c r="L112" s="9"/>
      <c r="M112" s="9"/>
      <c r="N112" s="9"/>
    </row>
    <row r="113" spans="2:14" ht="18" hidden="1" customHeight="1">
      <c r="B113" s="27"/>
      <c r="C113" s="26"/>
      <c r="D113" s="122">
        <f>ROUND($L$21,-3)*2.5%</f>
        <v>5987600</v>
      </c>
      <c r="E113" s="51">
        <f>$D$113*E106/SUM($E$106:$H$106)</f>
        <v>5208321.3606428942</v>
      </c>
      <c r="F113" s="51">
        <f>$D$113*F106/SUM($E$106:$H$106)</f>
        <v>488521.67415906832</v>
      </c>
      <c r="G113" s="51">
        <f>$D$113*G106/SUM($E$106:$H$106)</f>
        <v>0</v>
      </c>
      <c r="H113" s="51">
        <f>$D$113*H106/SUM($E$106:$H$106)</f>
        <v>290756.96519803751</v>
      </c>
      <c r="I113" s="51">
        <f>SUM(E113:H113)</f>
        <v>5987600</v>
      </c>
      <c r="J113" s="60"/>
      <c r="K113" s="30"/>
      <c r="L113" s="9"/>
      <c r="M113" s="9"/>
      <c r="N113" s="9"/>
    </row>
    <row r="114" spans="2:14" ht="18" customHeight="1">
      <c r="B114" s="27"/>
      <c r="C114" s="26"/>
      <c r="D114" s="51"/>
      <c r="E114" s="51"/>
      <c r="F114" s="51"/>
      <c r="J114" s="60"/>
      <c r="K114" s="31"/>
      <c r="L114" s="9"/>
      <c r="M114" s="9"/>
      <c r="N114" s="9"/>
    </row>
    <row r="115" spans="2:14" ht="18" customHeight="1">
      <c r="C115" s="26"/>
      <c r="D115" s="51"/>
      <c r="E115" s="51"/>
      <c r="F115" s="51"/>
      <c r="J115" s="60"/>
      <c r="K115" s="30"/>
      <c r="L115" s="9"/>
      <c r="M115" s="9"/>
      <c r="N115" s="9"/>
    </row>
    <row r="116" spans="2:14" ht="18" customHeight="1">
      <c r="C116" s="26"/>
      <c r="D116" s="51"/>
      <c r="E116" s="51"/>
      <c r="F116" s="51"/>
      <c r="J116" s="60"/>
      <c r="K116" s="30"/>
      <c r="L116" s="9"/>
      <c r="M116" s="9"/>
      <c r="N116" s="9"/>
    </row>
    <row r="117" spans="2:14" ht="18" customHeight="1">
      <c r="D117" s="51"/>
      <c r="E117" s="51"/>
      <c r="F117" s="51"/>
      <c r="J117" s="60"/>
      <c r="K117" s="30"/>
      <c r="L117" s="9"/>
      <c r="M117" s="9"/>
      <c r="N117" s="9"/>
    </row>
    <row r="118" spans="2:14" ht="18" customHeight="1">
      <c r="D118" s="51"/>
      <c r="E118" s="51"/>
      <c r="F118" s="51"/>
      <c r="J118" s="60"/>
      <c r="K118" s="30"/>
      <c r="L118" s="9"/>
      <c r="M118" s="9"/>
      <c r="N118" s="9"/>
    </row>
    <row r="119" spans="2:14" ht="18" customHeight="1">
      <c r="D119" s="51"/>
      <c r="E119" s="51"/>
      <c r="F119" s="51"/>
      <c r="J119" s="60"/>
      <c r="K119" s="29"/>
    </row>
    <row r="120" spans="2:14">
      <c r="D120" s="51"/>
      <c r="E120" s="51"/>
      <c r="F120" s="51"/>
    </row>
    <row r="121" spans="2:14">
      <c r="D121" s="51"/>
      <c r="E121" s="51"/>
      <c r="F121" s="51"/>
    </row>
    <row r="122" spans="2:14">
      <c r="D122" s="51"/>
      <c r="E122" s="51"/>
      <c r="F122" s="51"/>
    </row>
    <row r="123" spans="2:14">
      <c r="D123" s="51"/>
      <c r="E123" s="51"/>
      <c r="F123" s="51"/>
    </row>
  </sheetData>
  <mergeCells count="17">
    <mergeCell ref="B17:C17"/>
    <mergeCell ref="B14:C14"/>
    <mergeCell ref="A1:H1"/>
    <mergeCell ref="A106:C106"/>
    <mergeCell ref="B18:C18"/>
    <mergeCell ref="A19:C19"/>
    <mergeCell ref="A20:C20"/>
    <mergeCell ref="A21:C21"/>
    <mergeCell ref="A41:H41"/>
    <mergeCell ref="A3:C3"/>
    <mergeCell ref="B10:C10"/>
    <mergeCell ref="B11:C11"/>
    <mergeCell ref="B12:C12"/>
    <mergeCell ref="A13:C13"/>
    <mergeCell ref="A22:C22"/>
    <mergeCell ref="B15:C15"/>
    <mergeCell ref="B16:C16"/>
  </mergeCells>
  <phoneticPr fontId="3" type="noConversion"/>
  <printOptions horizontalCentered="1"/>
  <pageMargins left="0.31" right="0.27" top="0.78740157480314965" bottom="0.78740157480314965" header="0.51181102362204722" footer="0.51181102362204722"/>
  <pageSetup paperSize="9" scale="65" fitToHeight="0" orientation="portrait" r:id="rId1"/>
  <headerFooter alignWithMargins="0"/>
  <rowBreaks count="2" manualBreakCount="2">
    <brk id="39" max="7" man="1"/>
    <brk id="7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F86"/>
  <sheetViews>
    <sheetView zoomScale="85" zoomScaleNormal="85" zoomScaleSheetLayoutView="70" workbookViewId="0">
      <pane xSplit="2" ySplit="7" topLeftCell="C8" activePane="bottomRight" state="frozen"/>
      <selection activeCell="AB31" sqref="AB31"/>
      <selection pane="topRight" activeCell="AB31" sqref="AB31"/>
      <selection pane="bottomLeft" activeCell="AB31" sqref="AB31"/>
      <selection pane="bottomRight" activeCell="B18" sqref="B18"/>
    </sheetView>
  </sheetViews>
  <sheetFormatPr defaultRowHeight="12.75"/>
  <cols>
    <col min="1" max="1" width="7.88671875" style="164" customWidth="1"/>
    <col min="2" max="2" width="11.77734375" style="186" customWidth="1"/>
    <col min="3" max="28" width="4.77734375" style="164" customWidth="1"/>
    <col min="29" max="29" width="7.44140625" style="164" bestFit="1" customWidth="1"/>
    <col min="30" max="30" width="16.77734375" style="164" customWidth="1"/>
    <col min="31" max="44" width="5.33203125" style="164" customWidth="1"/>
    <col min="45" max="247" width="8.88671875" style="164"/>
    <col min="248" max="248" width="7.88671875" style="164" customWidth="1"/>
    <col min="249" max="249" width="19.33203125" style="164" customWidth="1"/>
    <col min="250" max="285" width="4.77734375" style="164" customWidth="1"/>
    <col min="286" max="286" width="11.5546875" style="164" customWidth="1"/>
    <col min="287" max="300" width="5.33203125" style="164" customWidth="1"/>
    <col min="301" max="503" width="8.88671875" style="164"/>
    <col min="504" max="504" width="7.88671875" style="164" customWidth="1"/>
    <col min="505" max="505" width="19.33203125" style="164" customWidth="1"/>
    <col min="506" max="541" width="4.77734375" style="164" customWidth="1"/>
    <col min="542" max="542" width="11.5546875" style="164" customWidth="1"/>
    <col min="543" max="556" width="5.33203125" style="164" customWidth="1"/>
    <col min="557" max="759" width="8.88671875" style="164"/>
    <col min="760" max="760" width="7.88671875" style="164" customWidth="1"/>
    <col min="761" max="761" width="19.33203125" style="164" customWidth="1"/>
    <col min="762" max="797" width="4.77734375" style="164" customWidth="1"/>
    <col min="798" max="798" width="11.5546875" style="164" customWidth="1"/>
    <col min="799" max="812" width="5.33203125" style="164" customWidth="1"/>
    <col min="813" max="1015" width="8.88671875" style="164"/>
    <col min="1016" max="1016" width="7.88671875" style="164" customWidth="1"/>
    <col min="1017" max="1017" width="19.33203125" style="164" customWidth="1"/>
    <col min="1018" max="1053" width="4.77734375" style="164" customWidth="1"/>
    <col min="1054" max="1054" width="11.5546875" style="164" customWidth="1"/>
    <col min="1055" max="1068" width="5.33203125" style="164" customWidth="1"/>
    <col min="1069" max="1271" width="8.88671875" style="164"/>
    <col min="1272" max="1272" width="7.88671875" style="164" customWidth="1"/>
    <col min="1273" max="1273" width="19.33203125" style="164" customWidth="1"/>
    <col min="1274" max="1309" width="4.77734375" style="164" customWidth="1"/>
    <col min="1310" max="1310" width="11.5546875" style="164" customWidth="1"/>
    <col min="1311" max="1324" width="5.33203125" style="164" customWidth="1"/>
    <col min="1325" max="1527" width="8.88671875" style="164"/>
    <col min="1528" max="1528" width="7.88671875" style="164" customWidth="1"/>
    <col min="1529" max="1529" width="19.33203125" style="164" customWidth="1"/>
    <col min="1530" max="1565" width="4.77734375" style="164" customWidth="1"/>
    <col min="1566" max="1566" width="11.5546875" style="164" customWidth="1"/>
    <col min="1567" max="1580" width="5.33203125" style="164" customWidth="1"/>
    <col min="1581" max="1783" width="8.88671875" style="164"/>
    <col min="1784" max="1784" width="7.88671875" style="164" customWidth="1"/>
    <col min="1785" max="1785" width="19.33203125" style="164" customWidth="1"/>
    <col min="1786" max="1821" width="4.77734375" style="164" customWidth="1"/>
    <col min="1822" max="1822" width="11.5546875" style="164" customWidth="1"/>
    <col min="1823" max="1836" width="5.33203125" style="164" customWidth="1"/>
    <col min="1837" max="2039" width="8.88671875" style="164"/>
    <col min="2040" max="2040" width="7.88671875" style="164" customWidth="1"/>
    <col min="2041" max="2041" width="19.33203125" style="164" customWidth="1"/>
    <col min="2042" max="2077" width="4.77734375" style="164" customWidth="1"/>
    <col min="2078" max="2078" width="11.5546875" style="164" customWidth="1"/>
    <col min="2079" max="2092" width="5.33203125" style="164" customWidth="1"/>
    <col min="2093" max="2295" width="8.88671875" style="164"/>
    <col min="2296" max="2296" width="7.88671875" style="164" customWidth="1"/>
    <col min="2297" max="2297" width="19.33203125" style="164" customWidth="1"/>
    <col min="2298" max="2333" width="4.77734375" style="164" customWidth="1"/>
    <col min="2334" max="2334" width="11.5546875" style="164" customWidth="1"/>
    <col min="2335" max="2348" width="5.33203125" style="164" customWidth="1"/>
    <col min="2349" max="2551" width="8.88671875" style="164"/>
    <col min="2552" max="2552" width="7.88671875" style="164" customWidth="1"/>
    <col min="2553" max="2553" width="19.33203125" style="164" customWidth="1"/>
    <col min="2554" max="2589" width="4.77734375" style="164" customWidth="1"/>
    <col min="2590" max="2590" width="11.5546875" style="164" customWidth="1"/>
    <col min="2591" max="2604" width="5.33203125" style="164" customWidth="1"/>
    <col min="2605" max="2807" width="8.88671875" style="164"/>
    <col min="2808" max="2808" width="7.88671875" style="164" customWidth="1"/>
    <col min="2809" max="2809" width="19.33203125" style="164" customWidth="1"/>
    <col min="2810" max="2845" width="4.77734375" style="164" customWidth="1"/>
    <col min="2846" max="2846" width="11.5546875" style="164" customWidth="1"/>
    <col min="2847" max="2860" width="5.33203125" style="164" customWidth="1"/>
    <col min="2861" max="3063" width="8.88671875" style="164"/>
    <col min="3064" max="3064" width="7.88671875" style="164" customWidth="1"/>
    <col min="3065" max="3065" width="19.33203125" style="164" customWidth="1"/>
    <col min="3066" max="3101" width="4.77734375" style="164" customWidth="1"/>
    <col min="3102" max="3102" width="11.5546875" style="164" customWidth="1"/>
    <col min="3103" max="3116" width="5.33203125" style="164" customWidth="1"/>
    <col min="3117" max="3319" width="8.88671875" style="164"/>
    <col min="3320" max="3320" width="7.88671875" style="164" customWidth="1"/>
    <col min="3321" max="3321" width="19.33203125" style="164" customWidth="1"/>
    <col min="3322" max="3357" width="4.77734375" style="164" customWidth="1"/>
    <col min="3358" max="3358" width="11.5546875" style="164" customWidth="1"/>
    <col min="3359" max="3372" width="5.33203125" style="164" customWidth="1"/>
    <col min="3373" max="3575" width="8.88671875" style="164"/>
    <col min="3576" max="3576" width="7.88671875" style="164" customWidth="1"/>
    <col min="3577" max="3577" width="19.33203125" style="164" customWidth="1"/>
    <col min="3578" max="3613" width="4.77734375" style="164" customWidth="1"/>
    <col min="3614" max="3614" width="11.5546875" style="164" customWidth="1"/>
    <col min="3615" max="3628" width="5.33203125" style="164" customWidth="1"/>
    <col min="3629" max="3831" width="8.88671875" style="164"/>
    <col min="3832" max="3832" width="7.88671875" style="164" customWidth="1"/>
    <col min="3833" max="3833" width="19.33203125" style="164" customWidth="1"/>
    <col min="3834" max="3869" width="4.77734375" style="164" customWidth="1"/>
    <col min="3870" max="3870" width="11.5546875" style="164" customWidth="1"/>
    <col min="3871" max="3884" width="5.33203125" style="164" customWidth="1"/>
    <col min="3885" max="4087" width="8.88671875" style="164"/>
    <col min="4088" max="4088" width="7.88671875" style="164" customWidth="1"/>
    <col min="4089" max="4089" width="19.33203125" style="164" customWidth="1"/>
    <col min="4090" max="4125" width="4.77734375" style="164" customWidth="1"/>
    <col min="4126" max="4126" width="11.5546875" style="164" customWidth="1"/>
    <col min="4127" max="4140" width="5.33203125" style="164" customWidth="1"/>
    <col min="4141" max="4343" width="8.88671875" style="164"/>
    <col min="4344" max="4344" width="7.88671875" style="164" customWidth="1"/>
    <col min="4345" max="4345" width="19.33203125" style="164" customWidth="1"/>
    <col min="4346" max="4381" width="4.77734375" style="164" customWidth="1"/>
    <col min="4382" max="4382" width="11.5546875" style="164" customWidth="1"/>
    <col min="4383" max="4396" width="5.33203125" style="164" customWidth="1"/>
    <col min="4397" max="4599" width="8.88671875" style="164"/>
    <col min="4600" max="4600" width="7.88671875" style="164" customWidth="1"/>
    <col min="4601" max="4601" width="19.33203125" style="164" customWidth="1"/>
    <col min="4602" max="4637" width="4.77734375" style="164" customWidth="1"/>
    <col min="4638" max="4638" width="11.5546875" style="164" customWidth="1"/>
    <col min="4639" max="4652" width="5.33203125" style="164" customWidth="1"/>
    <col min="4653" max="4855" width="8.88671875" style="164"/>
    <col min="4856" max="4856" width="7.88671875" style="164" customWidth="1"/>
    <col min="4857" max="4857" width="19.33203125" style="164" customWidth="1"/>
    <col min="4858" max="4893" width="4.77734375" style="164" customWidth="1"/>
    <col min="4894" max="4894" width="11.5546875" style="164" customWidth="1"/>
    <col min="4895" max="4908" width="5.33203125" style="164" customWidth="1"/>
    <col min="4909" max="5111" width="8.88671875" style="164"/>
    <col min="5112" max="5112" width="7.88671875" style="164" customWidth="1"/>
    <col min="5113" max="5113" width="19.33203125" style="164" customWidth="1"/>
    <col min="5114" max="5149" width="4.77734375" style="164" customWidth="1"/>
    <col min="5150" max="5150" width="11.5546875" style="164" customWidth="1"/>
    <col min="5151" max="5164" width="5.33203125" style="164" customWidth="1"/>
    <col min="5165" max="5367" width="8.88671875" style="164"/>
    <col min="5368" max="5368" width="7.88671875" style="164" customWidth="1"/>
    <col min="5369" max="5369" width="19.33203125" style="164" customWidth="1"/>
    <col min="5370" max="5405" width="4.77734375" style="164" customWidth="1"/>
    <col min="5406" max="5406" width="11.5546875" style="164" customWidth="1"/>
    <col min="5407" max="5420" width="5.33203125" style="164" customWidth="1"/>
    <col min="5421" max="5623" width="8.88671875" style="164"/>
    <col min="5624" max="5624" width="7.88671875" style="164" customWidth="1"/>
    <col min="5625" max="5625" width="19.33203125" style="164" customWidth="1"/>
    <col min="5626" max="5661" width="4.77734375" style="164" customWidth="1"/>
    <col min="5662" max="5662" width="11.5546875" style="164" customWidth="1"/>
    <col min="5663" max="5676" width="5.33203125" style="164" customWidth="1"/>
    <col min="5677" max="5879" width="8.88671875" style="164"/>
    <col min="5880" max="5880" width="7.88671875" style="164" customWidth="1"/>
    <col min="5881" max="5881" width="19.33203125" style="164" customWidth="1"/>
    <col min="5882" max="5917" width="4.77734375" style="164" customWidth="1"/>
    <col min="5918" max="5918" width="11.5546875" style="164" customWidth="1"/>
    <col min="5919" max="5932" width="5.33203125" style="164" customWidth="1"/>
    <col min="5933" max="6135" width="8.88671875" style="164"/>
    <col min="6136" max="6136" width="7.88671875" style="164" customWidth="1"/>
    <col min="6137" max="6137" width="19.33203125" style="164" customWidth="1"/>
    <col min="6138" max="6173" width="4.77734375" style="164" customWidth="1"/>
    <col min="6174" max="6174" width="11.5546875" style="164" customWidth="1"/>
    <col min="6175" max="6188" width="5.33203125" style="164" customWidth="1"/>
    <col min="6189" max="6391" width="8.88671875" style="164"/>
    <col min="6392" max="6392" width="7.88671875" style="164" customWidth="1"/>
    <col min="6393" max="6393" width="19.33203125" style="164" customWidth="1"/>
    <col min="6394" max="6429" width="4.77734375" style="164" customWidth="1"/>
    <col min="6430" max="6430" width="11.5546875" style="164" customWidth="1"/>
    <col min="6431" max="6444" width="5.33203125" style="164" customWidth="1"/>
    <col min="6445" max="6647" width="8.88671875" style="164"/>
    <col min="6648" max="6648" width="7.88671875" style="164" customWidth="1"/>
    <col min="6649" max="6649" width="19.33203125" style="164" customWidth="1"/>
    <col min="6650" max="6685" width="4.77734375" style="164" customWidth="1"/>
    <col min="6686" max="6686" width="11.5546875" style="164" customWidth="1"/>
    <col min="6687" max="6700" width="5.33203125" style="164" customWidth="1"/>
    <col min="6701" max="6903" width="8.88671875" style="164"/>
    <col min="6904" max="6904" width="7.88671875" style="164" customWidth="1"/>
    <col min="6905" max="6905" width="19.33203125" style="164" customWidth="1"/>
    <col min="6906" max="6941" width="4.77734375" style="164" customWidth="1"/>
    <col min="6942" max="6942" width="11.5546875" style="164" customWidth="1"/>
    <col min="6943" max="6956" width="5.33203125" style="164" customWidth="1"/>
    <col min="6957" max="7159" width="8.88671875" style="164"/>
    <col min="7160" max="7160" width="7.88671875" style="164" customWidth="1"/>
    <col min="7161" max="7161" width="19.33203125" style="164" customWidth="1"/>
    <col min="7162" max="7197" width="4.77734375" style="164" customWidth="1"/>
    <col min="7198" max="7198" width="11.5546875" style="164" customWidth="1"/>
    <col min="7199" max="7212" width="5.33203125" style="164" customWidth="1"/>
    <col min="7213" max="7415" width="8.88671875" style="164"/>
    <col min="7416" max="7416" width="7.88671875" style="164" customWidth="1"/>
    <col min="7417" max="7417" width="19.33203125" style="164" customWidth="1"/>
    <col min="7418" max="7453" width="4.77734375" style="164" customWidth="1"/>
    <col min="7454" max="7454" width="11.5546875" style="164" customWidth="1"/>
    <col min="7455" max="7468" width="5.33203125" style="164" customWidth="1"/>
    <col min="7469" max="7671" width="8.88671875" style="164"/>
    <col min="7672" max="7672" width="7.88671875" style="164" customWidth="1"/>
    <col min="7673" max="7673" width="19.33203125" style="164" customWidth="1"/>
    <col min="7674" max="7709" width="4.77734375" style="164" customWidth="1"/>
    <col min="7710" max="7710" width="11.5546875" style="164" customWidth="1"/>
    <col min="7711" max="7724" width="5.33203125" style="164" customWidth="1"/>
    <col min="7725" max="7927" width="8.88671875" style="164"/>
    <col min="7928" max="7928" width="7.88671875" style="164" customWidth="1"/>
    <col min="7929" max="7929" width="19.33203125" style="164" customWidth="1"/>
    <col min="7930" max="7965" width="4.77734375" style="164" customWidth="1"/>
    <col min="7966" max="7966" width="11.5546875" style="164" customWidth="1"/>
    <col min="7967" max="7980" width="5.33203125" style="164" customWidth="1"/>
    <col min="7981" max="8183" width="8.88671875" style="164"/>
    <col min="8184" max="8184" width="7.88671875" style="164" customWidth="1"/>
    <col min="8185" max="8185" width="19.33203125" style="164" customWidth="1"/>
    <col min="8186" max="8221" width="4.77734375" style="164" customWidth="1"/>
    <col min="8222" max="8222" width="11.5546875" style="164" customWidth="1"/>
    <col min="8223" max="8236" width="5.33203125" style="164" customWidth="1"/>
    <col min="8237" max="8439" width="8.88671875" style="164"/>
    <col min="8440" max="8440" width="7.88671875" style="164" customWidth="1"/>
    <col min="8441" max="8441" width="19.33203125" style="164" customWidth="1"/>
    <col min="8442" max="8477" width="4.77734375" style="164" customWidth="1"/>
    <col min="8478" max="8478" width="11.5546875" style="164" customWidth="1"/>
    <col min="8479" max="8492" width="5.33203125" style="164" customWidth="1"/>
    <col min="8493" max="8695" width="8.88671875" style="164"/>
    <col min="8696" max="8696" width="7.88671875" style="164" customWidth="1"/>
    <col min="8697" max="8697" width="19.33203125" style="164" customWidth="1"/>
    <col min="8698" max="8733" width="4.77734375" style="164" customWidth="1"/>
    <col min="8734" max="8734" width="11.5546875" style="164" customWidth="1"/>
    <col min="8735" max="8748" width="5.33203125" style="164" customWidth="1"/>
    <col min="8749" max="8951" width="8.88671875" style="164"/>
    <col min="8952" max="8952" width="7.88671875" style="164" customWidth="1"/>
    <col min="8953" max="8953" width="19.33203125" style="164" customWidth="1"/>
    <col min="8954" max="8989" width="4.77734375" style="164" customWidth="1"/>
    <col min="8990" max="8990" width="11.5546875" style="164" customWidth="1"/>
    <col min="8991" max="9004" width="5.33203125" style="164" customWidth="1"/>
    <col min="9005" max="9207" width="8.88671875" style="164"/>
    <col min="9208" max="9208" width="7.88671875" style="164" customWidth="1"/>
    <col min="9209" max="9209" width="19.33203125" style="164" customWidth="1"/>
    <col min="9210" max="9245" width="4.77734375" style="164" customWidth="1"/>
    <col min="9246" max="9246" width="11.5546875" style="164" customWidth="1"/>
    <col min="9247" max="9260" width="5.33203125" style="164" customWidth="1"/>
    <col min="9261" max="9463" width="8.88671875" style="164"/>
    <col min="9464" max="9464" width="7.88671875" style="164" customWidth="1"/>
    <col min="9465" max="9465" width="19.33203125" style="164" customWidth="1"/>
    <col min="9466" max="9501" width="4.77734375" style="164" customWidth="1"/>
    <col min="9502" max="9502" width="11.5546875" style="164" customWidth="1"/>
    <col min="9503" max="9516" width="5.33203125" style="164" customWidth="1"/>
    <col min="9517" max="9719" width="8.88671875" style="164"/>
    <col min="9720" max="9720" width="7.88671875" style="164" customWidth="1"/>
    <col min="9721" max="9721" width="19.33203125" style="164" customWidth="1"/>
    <col min="9722" max="9757" width="4.77734375" style="164" customWidth="1"/>
    <col min="9758" max="9758" width="11.5546875" style="164" customWidth="1"/>
    <col min="9759" max="9772" width="5.33203125" style="164" customWidth="1"/>
    <col min="9773" max="9975" width="8.88671875" style="164"/>
    <col min="9976" max="9976" width="7.88671875" style="164" customWidth="1"/>
    <col min="9977" max="9977" width="19.33203125" style="164" customWidth="1"/>
    <col min="9978" max="10013" width="4.77734375" style="164" customWidth="1"/>
    <col min="10014" max="10014" width="11.5546875" style="164" customWidth="1"/>
    <col min="10015" max="10028" width="5.33203125" style="164" customWidth="1"/>
    <col min="10029" max="10231" width="8.88671875" style="164"/>
    <col min="10232" max="10232" width="7.88671875" style="164" customWidth="1"/>
    <col min="10233" max="10233" width="19.33203125" style="164" customWidth="1"/>
    <col min="10234" max="10269" width="4.77734375" style="164" customWidth="1"/>
    <col min="10270" max="10270" width="11.5546875" style="164" customWidth="1"/>
    <col min="10271" max="10284" width="5.33203125" style="164" customWidth="1"/>
    <col min="10285" max="10487" width="8.88671875" style="164"/>
    <col min="10488" max="10488" width="7.88671875" style="164" customWidth="1"/>
    <col min="10489" max="10489" width="19.33203125" style="164" customWidth="1"/>
    <col min="10490" max="10525" width="4.77734375" style="164" customWidth="1"/>
    <col min="10526" max="10526" width="11.5546875" style="164" customWidth="1"/>
    <col min="10527" max="10540" width="5.33203125" style="164" customWidth="1"/>
    <col min="10541" max="10743" width="8.88671875" style="164"/>
    <col min="10744" max="10744" width="7.88671875" style="164" customWidth="1"/>
    <col min="10745" max="10745" width="19.33203125" style="164" customWidth="1"/>
    <col min="10746" max="10781" width="4.77734375" style="164" customWidth="1"/>
    <col min="10782" max="10782" width="11.5546875" style="164" customWidth="1"/>
    <col min="10783" max="10796" width="5.33203125" style="164" customWidth="1"/>
    <col min="10797" max="10999" width="8.88671875" style="164"/>
    <col min="11000" max="11000" width="7.88671875" style="164" customWidth="1"/>
    <col min="11001" max="11001" width="19.33203125" style="164" customWidth="1"/>
    <col min="11002" max="11037" width="4.77734375" style="164" customWidth="1"/>
    <col min="11038" max="11038" width="11.5546875" style="164" customWidth="1"/>
    <col min="11039" max="11052" width="5.33203125" style="164" customWidth="1"/>
    <col min="11053" max="11255" width="8.88671875" style="164"/>
    <col min="11256" max="11256" width="7.88671875" style="164" customWidth="1"/>
    <col min="11257" max="11257" width="19.33203125" style="164" customWidth="1"/>
    <col min="11258" max="11293" width="4.77734375" style="164" customWidth="1"/>
    <col min="11294" max="11294" width="11.5546875" style="164" customWidth="1"/>
    <col min="11295" max="11308" width="5.33203125" style="164" customWidth="1"/>
    <col min="11309" max="11511" width="8.88671875" style="164"/>
    <col min="11512" max="11512" width="7.88671875" style="164" customWidth="1"/>
    <col min="11513" max="11513" width="19.33203125" style="164" customWidth="1"/>
    <col min="11514" max="11549" width="4.77734375" style="164" customWidth="1"/>
    <col min="11550" max="11550" width="11.5546875" style="164" customWidth="1"/>
    <col min="11551" max="11564" width="5.33203125" style="164" customWidth="1"/>
    <col min="11565" max="11767" width="8.88671875" style="164"/>
    <col min="11768" max="11768" width="7.88671875" style="164" customWidth="1"/>
    <col min="11769" max="11769" width="19.33203125" style="164" customWidth="1"/>
    <col min="11770" max="11805" width="4.77734375" style="164" customWidth="1"/>
    <col min="11806" max="11806" width="11.5546875" style="164" customWidth="1"/>
    <col min="11807" max="11820" width="5.33203125" style="164" customWidth="1"/>
    <col min="11821" max="12023" width="8.88671875" style="164"/>
    <col min="12024" max="12024" width="7.88671875" style="164" customWidth="1"/>
    <col min="12025" max="12025" width="19.33203125" style="164" customWidth="1"/>
    <col min="12026" max="12061" width="4.77734375" style="164" customWidth="1"/>
    <col min="12062" max="12062" width="11.5546875" style="164" customWidth="1"/>
    <col min="12063" max="12076" width="5.33203125" style="164" customWidth="1"/>
    <col min="12077" max="12279" width="8.88671875" style="164"/>
    <col min="12280" max="12280" width="7.88671875" style="164" customWidth="1"/>
    <col min="12281" max="12281" width="19.33203125" style="164" customWidth="1"/>
    <col min="12282" max="12317" width="4.77734375" style="164" customWidth="1"/>
    <col min="12318" max="12318" width="11.5546875" style="164" customWidth="1"/>
    <col min="12319" max="12332" width="5.33203125" style="164" customWidth="1"/>
    <col min="12333" max="12535" width="8.88671875" style="164"/>
    <col min="12536" max="12536" width="7.88671875" style="164" customWidth="1"/>
    <col min="12537" max="12537" width="19.33203125" style="164" customWidth="1"/>
    <col min="12538" max="12573" width="4.77734375" style="164" customWidth="1"/>
    <col min="12574" max="12574" width="11.5546875" style="164" customWidth="1"/>
    <col min="12575" max="12588" width="5.33203125" style="164" customWidth="1"/>
    <col min="12589" max="12791" width="8.88671875" style="164"/>
    <col min="12792" max="12792" width="7.88671875" style="164" customWidth="1"/>
    <col min="12793" max="12793" width="19.33203125" style="164" customWidth="1"/>
    <col min="12794" max="12829" width="4.77734375" style="164" customWidth="1"/>
    <col min="12830" max="12830" width="11.5546875" style="164" customWidth="1"/>
    <col min="12831" max="12844" width="5.33203125" style="164" customWidth="1"/>
    <col min="12845" max="13047" width="8.88671875" style="164"/>
    <col min="13048" max="13048" width="7.88671875" style="164" customWidth="1"/>
    <col min="13049" max="13049" width="19.33203125" style="164" customWidth="1"/>
    <col min="13050" max="13085" width="4.77734375" style="164" customWidth="1"/>
    <col min="13086" max="13086" width="11.5546875" style="164" customWidth="1"/>
    <col min="13087" max="13100" width="5.33203125" style="164" customWidth="1"/>
    <col min="13101" max="13303" width="8.88671875" style="164"/>
    <col min="13304" max="13304" width="7.88671875" style="164" customWidth="1"/>
    <col min="13305" max="13305" width="19.33203125" style="164" customWidth="1"/>
    <col min="13306" max="13341" width="4.77734375" style="164" customWidth="1"/>
    <col min="13342" max="13342" width="11.5546875" style="164" customWidth="1"/>
    <col min="13343" max="13356" width="5.33203125" style="164" customWidth="1"/>
    <col min="13357" max="13559" width="8.88671875" style="164"/>
    <col min="13560" max="13560" width="7.88671875" style="164" customWidth="1"/>
    <col min="13561" max="13561" width="19.33203125" style="164" customWidth="1"/>
    <col min="13562" max="13597" width="4.77734375" style="164" customWidth="1"/>
    <col min="13598" max="13598" width="11.5546875" style="164" customWidth="1"/>
    <col min="13599" max="13612" width="5.33203125" style="164" customWidth="1"/>
    <col min="13613" max="13815" width="8.88671875" style="164"/>
    <col min="13816" max="13816" width="7.88671875" style="164" customWidth="1"/>
    <col min="13817" max="13817" width="19.33203125" style="164" customWidth="1"/>
    <col min="13818" max="13853" width="4.77734375" style="164" customWidth="1"/>
    <col min="13854" max="13854" width="11.5546875" style="164" customWidth="1"/>
    <col min="13855" max="13868" width="5.33203125" style="164" customWidth="1"/>
    <col min="13869" max="14071" width="8.88671875" style="164"/>
    <col min="14072" max="14072" width="7.88671875" style="164" customWidth="1"/>
    <col min="14073" max="14073" width="19.33203125" style="164" customWidth="1"/>
    <col min="14074" max="14109" width="4.77734375" style="164" customWidth="1"/>
    <col min="14110" max="14110" width="11.5546875" style="164" customWidth="1"/>
    <col min="14111" max="14124" width="5.33203125" style="164" customWidth="1"/>
    <col min="14125" max="14327" width="8.88671875" style="164"/>
    <col min="14328" max="14328" width="7.88671875" style="164" customWidth="1"/>
    <col min="14329" max="14329" width="19.33203125" style="164" customWidth="1"/>
    <col min="14330" max="14365" width="4.77734375" style="164" customWidth="1"/>
    <col min="14366" max="14366" width="11.5546875" style="164" customWidth="1"/>
    <col min="14367" max="14380" width="5.33203125" style="164" customWidth="1"/>
    <col min="14381" max="14583" width="8.88671875" style="164"/>
    <col min="14584" max="14584" width="7.88671875" style="164" customWidth="1"/>
    <col min="14585" max="14585" width="19.33203125" style="164" customWidth="1"/>
    <col min="14586" max="14621" width="4.77734375" style="164" customWidth="1"/>
    <col min="14622" max="14622" width="11.5546875" style="164" customWidth="1"/>
    <col min="14623" max="14636" width="5.33203125" style="164" customWidth="1"/>
    <col min="14637" max="14839" width="8.88671875" style="164"/>
    <col min="14840" max="14840" width="7.88671875" style="164" customWidth="1"/>
    <col min="14841" max="14841" width="19.33203125" style="164" customWidth="1"/>
    <col min="14842" max="14877" width="4.77734375" style="164" customWidth="1"/>
    <col min="14878" max="14878" width="11.5546875" style="164" customWidth="1"/>
    <col min="14879" max="14892" width="5.33203125" style="164" customWidth="1"/>
    <col min="14893" max="15095" width="8.88671875" style="164"/>
    <col min="15096" max="15096" width="7.88671875" style="164" customWidth="1"/>
    <col min="15097" max="15097" width="19.33203125" style="164" customWidth="1"/>
    <col min="15098" max="15133" width="4.77734375" style="164" customWidth="1"/>
    <col min="15134" max="15134" width="11.5546875" style="164" customWidth="1"/>
    <col min="15135" max="15148" width="5.33203125" style="164" customWidth="1"/>
    <col min="15149" max="15351" width="8.88671875" style="164"/>
    <col min="15352" max="15352" width="7.88671875" style="164" customWidth="1"/>
    <col min="15353" max="15353" width="19.33203125" style="164" customWidth="1"/>
    <col min="15354" max="15389" width="4.77734375" style="164" customWidth="1"/>
    <col min="15390" max="15390" width="11.5546875" style="164" customWidth="1"/>
    <col min="15391" max="15404" width="5.33203125" style="164" customWidth="1"/>
    <col min="15405" max="15607" width="8.88671875" style="164"/>
    <col min="15608" max="15608" width="7.88671875" style="164" customWidth="1"/>
    <col min="15609" max="15609" width="19.33203125" style="164" customWidth="1"/>
    <col min="15610" max="15645" width="4.77734375" style="164" customWidth="1"/>
    <col min="15646" max="15646" width="11.5546875" style="164" customWidth="1"/>
    <col min="15647" max="15660" width="5.33203125" style="164" customWidth="1"/>
    <col min="15661" max="15863" width="8.88671875" style="164"/>
    <col min="15864" max="15864" width="7.88671875" style="164" customWidth="1"/>
    <col min="15865" max="15865" width="19.33203125" style="164" customWidth="1"/>
    <col min="15866" max="15901" width="4.77734375" style="164" customWidth="1"/>
    <col min="15902" max="15902" width="11.5546875" style="164" customWidth="1"/>
    <col min="15903" max="15916" width="5.33203125" style="164" customWidth="1"/>
    <col min="15917" max="16119" width="8.88671875" style="164"/>
    <col min="16120" max="16120" width="7.88671875" style="164" customWidth="1"/>
    <col min="16121" max="16121" width="19.33203125" style="164" customWidth="1"/>
    <col min="16122" max="16157" width="4.77734375" style="164" customWidth="1"/>
    <col min="16158" max="16158" width="11.5546875" style="164" customWidth="1"/>
    <col min="16159" max="16172" width="5.33203125" style="164" customWidth="1"/>
    <col min="16173" max="16384" width="8.88671875" style="164"/>
  </cols>
  <sheetData>
    <row r="1" spans="1:32" ht="63.75" customHeight="1">
      <c r="A1" s="247" t="s">
        <v>157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</row>
    <row r="2" spans="1:32" ht="12.75" customHeight="1">
      <c r="A2" s="165"/>
      <c r="B2" s="166"/>
      <c r="C2" s="165"/>
      <c r="D2" s="167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</row>
    <row r="3" spans="1:32" s="171" customFormat="1" ht="21.75" customHeight="1">
      <c r="A3" s="168" t="s">
        <v>125</v>
      </c>
      <c r="B3" s="169"/>
      <c r="C3" s="170"/>
      <c r="D3" s="170"/>
      <c r="E3" s="170"/>
      <c r="F3" s="170"/>
      <c r="G3" s="170"/>
      <c r="H3" s="170"/>
      <c r="I3" s="170"/>
      <c r="J3" s="248" t="s">
        <v>126</v>
      </c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</row>
    <row r="4" spans="1:32" ht="6" customHeight="1" thickBot="1">
      <c r="A4" s="172"/>
      <c r="B4" s="173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</row>
    <row r="5" spans="1:32" ht="19.5" customHeight="1">
      <c r="A5" s="249" t="s">
        <v>127</v>
      </c>
      <c r="B5" s="250"/>
      <c r="C5" s="255" t="s">
        <v>128</v>
      </c>
      <c r="D5" s="256"/>
      <c r="E5" s="257" t="s">
        <v>129</v>
      </c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6"/>
      <c r="Q5" s="257" t="s">
        <v>130</v>
      </c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6"/>
      <c r="AC5" s="174" t="s">
        <v>131</v>
      </c>
      <c r="AD5" s="258" t="s">
        <v>132</v>
      </c>
    </row>
    <row r="6" spans="1:32" ht="19.5" customHeight="1">
      <c r="A6" s="251"/>
      <c r="B6" s="252"/>
      <c r="C6" s="175">
        <v>11</v>
      </c>
      <c r="D6" s="176">
        <v>12</v>
      </c>
      <c r="E6" s="177">
        <v>1</v>
      </c>
      <c r="F6" s="175">
        <f t="shared" ref="F6:P7" si="0">E6+1</f>
        <v>2</v>
      </c>
      <c r="G6" s="175">
        <f t="shared" si="0"/>
        <v>3</v>
      </c>
      <c r="H6" s="175">
        <f t="shared" si="0"/>
        <v>4</v>
      </c>
      <c r="I6" s="175">
        <f t="shared" si="0"/>
        <v>5</v>
      </c>
      <c r="J6" s="178">
        <f t="shared" si="0"/>
        <v>6</v>
      </c>
      <c r="K6" s="178">
        <f t="shared" si="0"/>
        <v>7</v>
      </c>
      <c r="L6" s="178">
        <f t="shared" si="0"/>
        <v>8</v>
      </c>
      <c r="M6" s="178">
        <f t="shared" si="0"/>
        <v>9</v>
      </c>
      <c r="N6" s="178">
        <f t="shared" si="0"/>
        <v>10</v>
      </c>
      <c r="O6" s="178">
        <f t="shared" si="0"/>
        <v>11</v>
      </c>
      <c r="P6" s="179">
        <f t="shared" si="0"/>
        <v>12</v>
      </c>
      <c r="Q6" s="180">
        <v>1</v>
      </c>
      <c r="R6" s="178">
        <f t="shared" ref="R6:AB6" si="1">Q6+1</f>
        <v>2</v>
      </c>
      <c r="S6" s="178">
        <f t="shared" si="1"/>
        <v>3</v>
      </c>
      <c r="T6" s="178">
        <f t="shared" si="1"/>
        <v>4</v>
      </c>
      <c r="U6" s="178">
        <f t="shared" si="1"/>
        <v>5</v>
      </c>
      <c r="V6" s="178">
        <f t="shared" si="1"/>
        <v>6</v>
      </c>
      <c r="W6" s="178">
        <f t="shared" si="1"/>
        <v>7</v>
      </c>
      <c r="X6" s="178">
        <f t="shared" si="1"/>
        <v>8</v>
      </c>
      <c r="Y6" s="178">
        <f t="shared" si="1"/>
        <v>9</v>
      </c>
      <c r="Z6" s="178">
        <f t="shared" si="1"/>
        <v>10</v>
      </c>
      <c r="AA6" s="178">
        <f t="shared" si="1"/>
        <v>11</v>
      </c>
      <c r="AB6" s="179">
        <f t="shared" si="1"/>
        <v>12</v>
      </c>
      <c r="AC6" s="181">
        <v>1</v>
      </c>
      <c r="AD6" s="259"/>
    </row>
    <row r="7" spans="1:32" s="186" customFormat="1" ht="20.100000000000001" customHeight="1" thickBot="1">
      <c r="A7" s="253"/>
      <c r="B7" s="254"/>
      <c r="C7" s="182">
        <v>11</v>
      </c>
      <c r="D7" s="183">
        <v>12</v>
      </c>
      <c r="E7" s="184">
        <v>1</v>
      </c>
      <c r="F7" s="182">
        <f t="shared" si="0"/>
        <v>2</v>
      </c>
      <c r="G7" s="182">
        <f t="shared" si="0"/>
        <v>3</v>
      </c>
      <c r="H7" s="182">
        <f t="shared" si="0"/>
        <v>4</v>
      </c>
      <c r="I7" s="182">
        <f t="shared" si="0"/>
        <v>5</v>
      </c>
      <c r="J7" s="182">
        <f t="shared" si="0"/>
        <v>6</v>
      </c>
      <c r="K7" s="182">
        <f t="shared" si="0"/>
        <v>7</v>
      </c>
      <c r="L7" s="182">
        <f t="shared" si="0"/>
        <v>8</v>
      </c>
      <c r="M7" s="182">
        <f t="shared" si="0"/>
        <v>9</v>
      </c>
      <c r="N7" s="182">
        <f t="shared" si="0"/>
        <v>10</v>
      </c>
      <c r="O7" s="182">
        <f t="shared" si="0"/>
        <v>11</v>
      </c>
      <c r="P7" s="183">
        <f t="shared" si="0"/>
        <v>12</v>
      </c>
      <c r="Q7" s="184" t="s">
        <v>133</v>
      </c>
      <c r="R7" s="182" t="s">
        <v>134</v>
      </c>
      <c r="S7" s="182" t="s">
        <v>135</v>
      </c>
      <c r="T7" s="182" t="s">
        <v>136</v>
      </c>
      <c r="U7" s="182" t="s">
        <v>137</v>
      </c>
      <c r="V7" s="182" t="s">
        <v>138</v>
      </c>
      <c r="W7" s="182" t="s">
        <v>139</v>
      </c>
      <c r="X7" s="182" t="s">
        <v>140</v>
      </c>
      <c r="Y7" s="182" t="s">
        <v>141</v>
      </c>
      <c r="Z7" s="182" t="s">
        <v>142</v>
      </c>
      <c r="AA7" s="182" t="s">
        <v>143</v>
      </c>
      <c r="AB7" s="183" t="s">
        <v>144</v>
      </c>
      <c r="AC7" s="185" t="s">
        <v>145</v>
      </c>
      <c r="AD7" s="260"/>
    </row>
    <row r="8" spans="1:32" s="186" customFormat="1" ht="44.25" customHeight="1" thickBot="1">
      <c r="A8" s="242" t="s">
        <v>146</v>
      </c>
      <c r="B8" s="243"/>
      <c r="C8" s="187"/>
      <c r="D8" s="188"/>
      <c r="E8" s="189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8"/>
      <c r="Q8" s="189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8"/>
      <c r="AC8" s="190"/>
      <c r="AD8" s="191" t="s">
        <v>147</v>
      </c>
    </row>
    <row r="9" spans="1:32" ht="50.25" customHeight="1">
      <c r="A9" s="244" t="s">
        <v>148</v>
      </c>
      <c r="B9" s="192" t="s">
        <v>56</v>
      </c>
      <c r="C9" s="193"/>
      <c r="D9" s="194"/>
      <c r="E9" s="195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4"/>
      <c r="Q9" s="195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4"/>
      <c r="AC9" s="196"/>
      <c r="AD9" s="197" t="s">
        <v>147</v>
      </c>
      <c r="AE9" s="198"/>
      <c r="AF9" s="198"/>
    </row>
    <row r="10" spans="1:32" ht="50.25" customHeight="1" thickBot="1">
      <c r="A10" s="245"/>
      <c r="B10" s="199" t="s">
        <v>149</v>
      </c>
      <c r="C10" s="200"/>
      <c r="D10" s="201"/>
      <c r="E10" s="202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1"/>
      <c r="Q10" s="202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1"/>
      <c r="AC10" s="203"/>
      <c r="AD10" s="204" t="s">
        <v>150</v>
      </c>
      <c r="AE10" s="198"/>
      <c r="AF10" s="198"/>
    </row>
    <row r="11" spans="1:32" ht="50.25" customHeight="1">
      <c r="A11" s="244" t="s">
        <v>151</v>
      </c>
      <c r="B11" s="192" t="s">
        <v>9</v>
      </c>
      <c r="C11" s="193"/>
      <c r="D11" s="194"/>
      <c r="E11" s="195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4"/>
      <c r="Q11" s="195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4"/>
      <c r="AC11" s="196"/>
      <c r="AD11" s="205" t="s">
        <v>147</v>
      </c>
      <c r="AE11" s="198"/>
      <c r="AF11" s="198"/>
    </row>
    <row r="12" spans="1:32" ht="50.25" customHeight="1" thickBot="1">
      <c r="A12" s="246"/>
      <c r="B12" s="206" t="s">
        <v>152</v>
      </c>
      <c r="C12" s="207"/>
      <c r="D12" s="208"/>
      <c r="E12" s="209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8"/>
      <c r="Q12" s="209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8"/>
      <c r="AC12" s="210"/>
      <c r="AD12" s="204" t="s">
        <v>153</v>
      </c>
      <c r="AE12" s="198"/>
      <c r="AF12" s="198"/>
    </row>
    <row r="13" spans="1:32" ht="50.25" customHeight="1" thickBot="1">
      <c r="A13" s="240" t="s">
        <v>154</v>
      </c>
      <c r="B13" s="241"/>
      <c r="C13" s="211"/>
      <c r="D13" s="212"/>
      <c r="E13" s="213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2"/>
      <c r="Q13" s="213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2"/>
      <c r="AC13" s="214"/>
      <c r="AD13" s="215" t="s">
        <v>155</v>
      </c>
      <c r="AE13" s="198"/>
      <c r="AF13" s="198"/>
    </row>
    <row r="14" spans="1:32" ht="50.25" customHeight="1" thickBot="1">
      <c r="A14" s="240" t="s">
        <v>12</v>
      </c>
      <c r="B14" s="241"/>
      <c r="C14" s="211"/>
      <c r="D14" s="212"/>
      <c r="E14" s="213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2"/>
      <c r="Q14" s="213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2"/>
      <c r="AC14" s="214"/>
      <c r="AD14" s="215" t="s">
        <v>155</v>
      </c>
      <c r="AE14" s="198"/>
      <c r="AF14" s="198"/>
    </row>
    <row r="15" spans="1:32" ht="50.25" customHeight="1" thickBot="1">
      <c r="A15" s="240" t="s">
        <v>13</v>
      </c>
      <c r="B15" s="241"/>
      <c r="C15" s="211"/>
      <c r="D15" s="212"/>
      <c r="E15" s="213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2"/>
      <c r="Q15" s="213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2"/>
      <c r="AC15" s="214"/>
      <c r="AD15" s="215" t="s">
        <v>156</v>
      </c>
      <c r="AE15" s="198"/>
      <c r="AF15" s="198"/>
    </row>
    <row r="16" spans="1:32" ht="50.25" customHeight="1" thickBot="1">
      <c r="A16" s="240" t="s">
        <v>14</v>
      </c>
      <c r="B16" s="241"/>
      <c r="C16" s="211"/>
      <c r="D16" s="212"/>
      <c r="E16" s="213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2"/>
      <c r="Q16" s="213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2"/>
      <c r="AC16" s="214"/>
      <c r="AD16" s="215" t="s">
        <v>155</v>
      </c>
      <c r="AE16" s="198"/>
      <c r="AF16" s="198"/>
    </row>
    <row r="17" spans="3:32" ht="9" customHeight="1">
      <c r="C17" s="216"/>
      <c r="D17" s="216"/>
      <c r="E17" s="216"/>
      <c r="F17" s="217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8"/>
      <c r="AE17" s="198"/>
      <c r="AF17" s="198"/>
    </row>
    <row r="18" spans="3:32" ht="37.5" customHeight="1">
      <c r="C18" s="218"/>
      <c r="D18" s="218"/>
      <c r="E18" s="218"/>
      <c r="F18" s="219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20"/>
      <c r="AE18" s="198"/>
      <c r="AF18" s="198"/>
    </row>
    <row r="19" spans="3:32" ht="9" customHeight="1">
      <c r="C19" s="218"/>
      <c r="D19" s="218"/>
      <c r="E19" s="218"/>
      <c r="F19" s="219"/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20"/>
      <c r="AE19" s="198"/>
      <c r="AF19" s="198"/>
    </row>
    <row r="20" spans="3:32" ht="37.5" customHeight="1">
      <c r="C20" s="198"/>
      <c r="D20" s="198"/>
      <c r="E20" s="198"/>
      <c r="F20" s="221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220"/>
      <c r="AE20" s="198"/>
      <c r="AF20" s="198"/>
    </row>
    <row r="21" spans="3:32" ht="18.75">
      <c r="C21" s="198"/>
      <c r="D21" s="198"/>
      <c r="E21" s="198"/>
      <c r="F21" s="221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70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</row>
    <row r="22" spans="3:32" ht="18.75">
      <c r="C22" s="198"/>
      <c r="D22" s="198"/>
      <c r="E22" s="198"/>
      <c r="F22" s="221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70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</row>
    <row r="23" spans="3:32" ht="12.75" customHeight="1">
      <c r="C23" s="198"/>
      <c r="D23" s="198"/>
      <c r="E23" s="198"/>
      <c r="F23" s="221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  <c r="AF23" s="198"/>
    </row>
    <row r="24" spans="3:32"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/>
      <c r="AF24" s="198"/>
    </row>
    <row r="25" spans="3:32"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198"/>
      <c r="AB25" s="198"/>
      <c r="AC25" s="198"/>
      <c r="AD25" s="198"/>
      <c r="AE25" s="198"/>
      <c r="AF25" s="198"/>
    </row>
    <row r="26" spans="3:32"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  <c r="AF26" s="198"/>
    </row>
    <row r="27" spans="3:32"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8"/>
      <c r="AE27" s="198"/>
      <c r="AF27" s="198"/>
    </row>
    <row r="28" spans="3:32"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</row>
    <row r="29" spans="3:32"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</row>
    <row r="30" spans="3:32"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/>
    </row>
    <row r="31" spans="3:32" ht="12.75" customHeight="1"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</row>
    <row r="32" spans="3:32"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8"/>
      <c r="T32" s="198"/>
      <c r="U32" s="198"/>
      <c r="V32" s="198"/>
      <c r="W32" s="198"/>
      <c r="X32" s="198"/>
      <c r="Y32" s="198"/>
      <c r="Z32" s="198"/>
      <c r="AA32" s="198"/>
      <c r="AB32" s="198"/>
      <c r="AC32" s="198"/>
      <c r="AD32" s="198"/>
      <c r="AE32" s="198"/>
      <c r="AF32" s="198"/>
    </row>
    <row r="33" spans="3:32"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  <c r="AC33" s="198"/>
      <c r="AD33" s="198"/>
      <c r="AE33" s="198"/>
      <c r="AF33" s="198"/>
    </row>
    <row r="34" spans="3:32"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198"/>
      <c r="AE34" s="198"/>
      <c r="AF34" s="198"/>
    </row>
    <row r="35" spans="3:32"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8"/>
      <c r="AE35" s="198"/>
      <c r="AF35" s="198"/>
    </row>
    <row r="36" spans="3:32"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8"/>
      <c r="AE36" s="198"/>
      <c r="AF36" s="198"/>
    </row>
    <row r="37" spans="3:32"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8"/>
    </row>
    <row r="38" spans="3:32"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8"/>
      <c r="AE38" s="198"/>
      <c r="AF38" s="198"/>
    </row>
    <row r="39" spans="3:32"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8"/>
      <c r="AE39" s="198"/>
      <c r="AF39" s="198"/>
    </row>
    <row r="40" spans="3:32"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8"/>
      <c r="AE40" s="198"/>
      <c r="AF40" s="198"/>
    </row>
    <row r="41" spans="3:32"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</row>
    <row r="42" spans="3:32"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8"/>
      <c r="AE42" s="198"/>
      <c r="AF42" s="198"/>
    </row>
    <row r="43" spans="3:32"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</row>
    <row r="44" spans="3:32"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8"/>
      <c r="AE44" s="198"/>
      <c r="AF44" s="198"/>
    </row>
    <row r="45" spans="3:32"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8"/>
      <c r="AE45" s="198"/>
      <c r="AF45" s="198"/>
    </row>
    <row r="46" spans="3:32">
      <c r="F46" s="198"/>
      <c r="G46" s="198"/>
      <c r="H46" s="198"/>
      <c r="I46" s="198"/>
      <c r="J46" s="198"/>
      <c r="K46" s="198"/>
    </row>
    <row r="47" spans="3:32">
      <c r="F47" s="198"/>
      <c r="G47" s="198"/>
      <c r="H47" s="198"/>
      <c r="I47" s="198"/>
      <c r="J47" s="198"/>
      <c r="K47" s="198"/>
    </row>
    <row r="48" spans="3:32">
      <c r="F48" s="198"/>
      <c r="G48" s="198"/>
      <c r="H48" s="198"/>
      <c r="I48" s="198"/>
      <c r="J48" s="198"/>
      <c r="K48" s="198"/>
    </row>
    <row r="49" spans="6:11">
      <c r="F49" s="198"/>
      <c r="G49" s="198"/>
      <c r="H49" s="198"/>
      <c r="I49" s="198"/>
      <c r="J49" s="198"/>
      <c r="K49" s="198"/>
    </row>
    <row r="50" spans="6:11" ht="12.75" customHeight="1">
      <c r="F50" s="198"/>
      <c r="G50" s="198"/>
      <c r="H50" s="198"/>
      <c r="I50" s="198"/>
      <c r="J50" s="198"/>
      <c r="K50" s="198"/>
    </row>
    <row r="51" spans="6:11">
      <c r="F51" s="198"/>
      <c r="G51" s="198"/>
      <c r="H51" s="198"/>
      <c r="I51" s="198"/>
      <c r="J51" s="198"/>
      <c r="K51" s="198"/>
    </row>
    <row r="52" spans="6:11">
      <c r="F52" s="198"/>
      <c r="G52" s="198"/>
      <c r="H52" s="198"/>
      <c r="I52" s="198"/>
      <c r="J52" s="198"/>
      <c r="K52" s="198"/>
    </row>
    <row r="53" spans="6:11">
      <c r="F53" s="198"/>
      <c r="G53" s="198"/>
      <c r="H53" s="198"/>
      <c r="I53" s="198"/>
      <c r="J53" s="198"/>
      <c r="K53" s="198"/>
    </row>
    <row r="54" spans="6:11">
      <c r="F54" s="198"/>
      <c r="G54" s="198"/>
      <c r="H54" s="198"/>
      <c r="I54" s="198"/>
      <c r="J54" s="198"/>
      <c r="K54" s="198"/>
    </row>
    <row r="55" spans="6:11">
      <c r="F55" s="198"/>
      <c r="G55" s="198"/>
      <c r="H55" s="198"/>
      <c r="I55" s="198"/>
      <c r="J55" s="198"/>
      <c r="K55" s="198"/>
    </row>
    <row r="56" spans="6:11">
      <c r="F56" s="198"/>
      <c r="G56" s="198"/>
      <c r="H56" s="198"/>
      <c r="I56" s="198"/>
      <c r="J56" s="198"/>
      <c r="K56" s="198"/>
    </row>
    <row r="57" spans="6:11">
      <c r="F57" s="198"/>
      <c r="G57" s="198"/>
      <c r="H57" s="198"/>
      <c r="I57" s="198"/>
      <c r="J57" s="198"/>
      <c r="K57" s="198"/>
    </row>
    <row r="58" spans="6:11">
      <c r="F58" s="198"/>
      <c r="G58" s="198"/>
      <c r="H58" s="198"/>
      <c r="I58" s="198"/>
      <c r="J58" s="198"/>
      <c r="K58" s="198"/>
    </row>
    <row r="59" spans="6:11">
      <c r="F59" s="198"/>
      <c r="G59" s="198"/>
      <c r="H59" s="198"/>
      <c r="I59" s="198"/>
      <c r="J59" s="198"/>
      <c r="K59" s="198"/>
    </row>
    <row r="60" spans="6:11">
      <c r="F60" s="198"/>
      <c r="G60" s="198"/>
      <c r="H60" s="198"/>
      <c r="I60" s="198"/>
      <c r="J60" s="198"/>
      <c r="K60" s="198"/>
    </row>
    <row r="61" spans="6:11">
      <c r="F61" s="198"/>
      <c r="G61" s="198"/>
      <c r="H61" s="198"/>
      <c r="I61" s="198"/>
      <c r="J61" s="198"/>
      <c r="K61" s="198"/>
    </row>
    <row r="62" spans="6:11">
      <c r="F62" s="198"/>
      <c r="G62" s="198"/>
      <c r="H62" s="198"/>
      <c r="I62" s="198"/>
      <c r="J62" s="198"/>
      <c r="K62" s="198"/>
    </row>
    <row r="63" spans="6:11">
      <c r="F63" s="198"/>
      <c r="G63" s="198"/>
      <c r="H63" s="198"/>
      <c r="I63" s="198"/>
      <c r="J63" s="198"/>
      <c r="K63" s="198"/>
    </row>
    <row r="64" spans="6:11">
      <c r="F64" s="198"/>
      <c r="G64" s="198"/>
      <c r="H64" s="198"/>
      <c r="I64" s="198"/>
      <c r="J64" s="198"/>
      <c r="K64" s="198"/>
    </row>
    <row r="65" spans="6:11">
      <c r="F65" s="198"/>
      <c r="G65" s="198"/>
      <c r="H65" s="198"/>
      <c r="I65" s="198"/>
      <c r="J65" s="198"/>
      <c r="K65" s="198"/>
    </row>
    <row r="66" spans="6:11">
      <c r="F66" s="198"/>
      <c r="G66" s="198"/>
      <c r="H66" s="198"/>
      <c r="I66" s="198"/>
      <c r="J66" s="198"/>
      <c r="K66" s="198"/>
    </row>
    <row r="67" spans="6:11">
      <c r="F67" s="198"/>
      <c r="G67" s="198"/>
      <c r="H67" s="198"/>
      <c r="I67" s="198"/>
      <c r="J67" s="198"/>
      <c r="K67" s="198"/>
    </row>
    <row r="68" spans="6:11">
      <c r="F68" s="198"/>
      <c r="G68" s="198"/>
      <c r="H68" s="198"/>
      <c r="I68" s="198"/>
      <c r="J68" s="198"/>
      <c r="K68" s="198"/>
    </row>
    <row r="69" spans="6:11">
      <c r="F69" s="198"/>
      <c r="G69" s="198"/>
      <c r="H69" s="198"/>
      <c r="I69" s="198"/>
      <c r="J69" s="198"/>
      <c r="K69" s="198"/>
    </row>
    <row r="70" spans="6:11">
      <c r="F70" s="198"/>
      <c r="G70" s="198"/>
      <c r="H70" s="198"/>
      <c r="I70" s="198"/>
      <c r="J70" s="198"/>
      <c r="K70" s="198"/>
    </row>
    <row r="71" spans="6:11">
      <c r="F71" s="198"/>
      <c r="G71" s="198"/>
      <c r="H71" s="198"/>
      <c r="I71" s="198"/>
      <c r="J71" s="198"/>
      <c r="K71" s="198"/>
    </row>
    <row r="72" spans="6:11">
      <c r="F72" s="198"/>
      <c r="G72" s="198"/>
      <c r="H72" s="198"/>
      <c r="I72" s="198"/>
      <c r="J72" s="198"/>
      <c r="K72" s="198"/>
    </row>
    <row r="73" spans="6:11">
      <c r="F73" s="198"/>
      <c r="G73" s="198"/>
      <c r="H73" s="198"/>
      <c r="I73" s="198"/>
      <c r="J73" s="198"/>
      <c r="K73" s="198"/>
    </row>
    <row r="74" spans="6:11">
      <c r="F74" s="198"/>
      <c r="G74" s="198"/>
      <c r="H74" s="198"/>
      <c r="I74" s="198"/>
      <c r="J74" s="198"/>
      <c r="K74" s="198"/>
    </row>
    <row r="75" spans="6:11">
      <c r="F75" s="198"/>
      <c r="G75" s="198"/>
      <c r="H75" s="198"/>
      <c r="I75" s="198"/>
      <c r="J75" s="198"/>
      <c r="K75" s="198"/>
    </row>
    <row r="76" spans="6:11">
      <c r="F76" s="198"/>
      <c r="G76" s="198"/>
      <c r="H76" s="198"/>
      <c r="I76" s="198"/>
      <c r="J76" s="198"/>
      <c r="K76" s="198"/>
    </row>
    <row r="77" spans="6:11">
      <c r="F77" s="198"/>
      <c r="G77" s="198"/>
      <c r="H77" s="198"/>
      <c r="I77" s="198"/>
      <c r="J77" s="198"/>
      <c r="K77" s="198"/>
    </row>
    <row r="78" spans="6:11">
      <c r="F78" s="198"/>
      <c r="G78" s="198"/>
      <c r="H78" s="198"/>
      <c r="I78" s="198"/>
      <c r="J78" s="198"/>
      <c r="K78" s="198"/>
    </row>
    <row r="79" spans="6:11">
      <c r="F79" s="198"/>
      <c r="G79" s="198"/>
      <c r="H79" s="198"/>
      <c r="I79" s="198"/>
      <c r="J79" s="198"/>
      <c r="K79" s="198"/>
    </row>
    <row r="80" spans="6:11">
      <c r="F80" s="198"/>
      <c r="G80" s="198"/>
      <c r="H80" s="198"/>
      <c r="I80" s="198"/>
      <c r="J80" s="198"/>
      <c r="K80" s="198"/>
    </row>
    <row r="81" spans="6:11">
      <c r="F81" s="198"/>
      <c r="G81" s="198"/>
      <c r="H81" s="198"/>
      <c r="I81" s="198"/>
      <c r="J81" s="198"/>
      <c r="K81" s="198"/>
    </row>
    <row r="82" spans="6:11">
      <c r="F82" s="198"/>
      <c r="G82" s="198"/>
      <c r="H82" s="198"/>
      <c r="I82" s="198"/>
      <c r="J82" s="198"/>
      <c r="K82" s="198"/>
    </row>
    <row r="83" spans="6:11">
      <c r="F83" s="198"/>
      <c r="G83" s="198"/>
      <c r="H83" s="198"/>
      <c r="I83" s="198"/>
      <c r="J83" s="198"/>
      <c r="K83" s="198"/>
    </row>
    <row r="84" spans="6:11">
      <c r="F84" s="198"/>
      <c r="G84" s="198"/>
      <c r="H84" s="198"/>
      <c r="I84" s="198"/>
      <c r="J84" s="198"/>
      <c r="K84" s="198"/>
    </row>
    <row r="85" spans="6:11">
      <c r="F85" s="198"/>
      <c r="G85" s="198"/>
      <c r="H85" s="198"/>
      <c r="I85" s="198"/>
      <c r="J85" s="198"/>
      <c r="K85" s="198"/>
    </row>
    <row r="86" spans="6:11">
      <c r="F86" s="198"/>
      <c r="G86" s="198"/>
      <c r="H86" s="198"/>
      <c r="I86" s="198"/>
      <c r="J86" s="198"/>
      <c r="K86" s="198"/>
    </row>
  </sheetData>
  <mergeCells count="14">
    <mergeCell ref="A1:AD1"/>
    <mergeCell ref="J3:AD3"/>
    <mergeCell ref="A5:B7"/>
    <mergeCell ref="C5:D5"/>
    <mergeCell ref="E5:P5"/>
    <mergeCell ref="Q5:AB5"/>
    <mergeCell ref="AD5:AD7"/>
    <mergeCell ref="A16:B16"/>
    <mergeCell ref="A8:B8"/>
    <mergeCell ref="A9:A10"/>
    <mergeCell ref="A11:A12"/>
    <mergeCell ref="A13:B13"/>
    <mergeCell ref="A14:B14"/>
    <mergeCell ref="A15:B15"/>
  </mergeCells>
  <phoneticPr fontId="3" type="noConversion"/>
  <printOptions horizontalCentered="1" verticalCentered="1"/>
  <pageMargins left="0.39370078740157483" right="0.39370078740157483" top="0.39370078740157483" bottom="0.15748031496062992" header="0.51181102362204722" footer="0.31496062992125984"/>
  <pageSetup paperSize="9" scale="7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11"/>
  <sheetViews>
    <sheetView workbookViewId="0">
      <selection activeCell="B36" sqref="B36"/>
    </sheetView>
  </sheetViews>
  <sheetFormatPr defaultRowHeight="13.5"/>
  <cols>
    <col min="2" max="2" width="17.6640625" bestFit="1" customWidth="1"/>
  </cols>
  <sheetData>
    <row r="5" spans="2:2">
      <c r="B5" s="114">
        <f>+'총사업비산출총괄표, 공종별총공사비구성현황표'!K36</f>
        <v>222410216</v>
      </c>
    </row>
    <row r="6" spans="2:2">
      <c r="B6" s="114" t="e">
        <f>+#REF!</f>
        <v>#REF!</v>
      </c>
    </row>
    <row r="7" spans="2:2">
      <c r="B7" s="114" t="e">
        <f>+#REF!</f>
        <v>#REF!</v>
      </c>
    </row>
    <row r="8" spans="2:2">
      <c r="B8" s="114" t="e">
        <f>+#REF!</f>
        <v>#REF!</v>
      </c>
    </row>
    <row r="9" spans="2:2">
      <c r="B9" s="114" t="e">
        <f>+#REF!</f>
        <v>#REF!</v>
      </c>
    </row>
    <row r="10" spans="2:2">
      <c r="B10" s="114" t="e">
        <f>+#REF!</f>
        <v>#REF!</v>
      </c>
    </row>
    <row r="11" spans="2:2">
      <c r="B11" s="115" t="e">
        <f>SUM(B5:B10)</f>
        <v>#REF!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총사업비산출총괄표, 공종별총공사비구성현황표</vt:lpstr>
      <vt:lpstr>예정공정표</vt:lpstr>
      <vt:lpstr>Sheet6</vt:lpstr>
      <vt:lpstr>예정공정표!Print_Area</vt:lpstr>
      <vt:lpstr>'총사업비산출총괄표, 공종별총공사비구성현황표'!Print_Area</vt:lpstr>
      <vt:lpstr>'총사업비산출총괄표, 공종별총공사비구성현황표'!Print_Titles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성북구청</dc:creator>
  <cp:lastModifiedBy>경제청</cp:lastModifiedBy>
  <cp:lastPrinted>2016-10-13T10:23:18Z</cp:lastPrinted>
  <dcterms:created xsi:type="dcterms:W3CDTF">2010-10-07T05:35:06Z</dcterms:created>
  <dcterms:modified xsi:type="dcterms:W3CDTF">2016-10-13T10:44:42Z</dcterms:modified>
</cp:coreProperties>
</file>