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635" yWindow="105" windowWidth="13830" windowHeight="11325" tabRatio="972" firstSheet="4" activeTab="5"/>
  </bookViews>
  <sheets>
    <sheet name="1개요(건축)" sheetId="18" state="hidden" r:id="rId1"/>
    <sheet name="2산출서(건축)" sheetId="19" state="hidden" r:id="rId2"/>
    <sheet name="6정보통신" sheetId="20" state="hidden" r:id="rId3"/>
    <sheet name=" 7소방" sheetId="22" state="hidden" r:id="rId4"/>
    <sheet name="총사업비 산출총괄표(전기)" sheetId="41" r:id="rId5"/>
    <sheet name="공종별 구성현황표(전기)" sheetId="42" r:id="rId6"/>
    <sheet name="1개요(전기)" sheetId="25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1행열변환_1_.행열변환_1">[1]!'[행열변환_1].행열변환_1'</definedName>
    <definedName name="_2행열변환_2_.행열변환_2">[1]!'[행열변환_2].행열변환_2'</definedName>
    <definedName name="_3행열변환_3_.행열변환_3">[1]!'[행열변환_3].행열변환_3'</definedName>
    <definedName name="_4행열변환_4_.행열변환_4">[1]!'[행열변환_4].행열변환_4'</definedName>
    <definedName name="\a">#N/A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CODESUM3">[2]!CODESUM3</definedName>
    <definedName name="_xlnm.Database" localSheetId="5">#REF!</definedName>
    <definedName name="_xlnm.Database" localSheetId="4">#REF!</definedName>
    <definedName name="_xlnm.Database">#REF!</definedName>
    <definedName name="Macro1">[3]!Macro1</definedName>
    <definedName name="MACRO3">[4]!MACRO3</definedName>
    <definedName name="_xlnm.Print_Area" localSheetId="3">' 7소방'!$A$1:$L$27</definedName>
    <definedName name="_xlnm.Print_Area" localSheetId="6">'1개요(전기)'!$A$1:$D$32</definedName>
    <definedName name="_xlnm.Print_Area" localSheetId="1">'2산출서(건축)'!$A$1:$H$39</definedName>
    <definedName name="_xlnm.Print_Area" localSheetId="2">'6정보통신'!$A$2:$AD$34</definedName>
    <definedName name="_xlnm.Print_Area" localSheetId="5">'공종별 구성현황표(전기)'!$A$1:$G$72</definedName>
    <definedName name="_xlnm.Print_Area" localSheetId="4">'총사업비 산출총괄표(전기)'!$A$1:$H$35</definedName>
    <definedName name="_xlnm.Print_Area">[5]Sheet2!#REF!</definedName>
    <definedName name="PRINT_AREA_MI" localSheetId="5">[5]Sheet2!#REF!</definedName>
    <definedName name="PRINT_AREA_MI" localSheetId="4">[5]Sheet2!#REF!</definedName>
    <definedName name="PRINT_AREA_MI">[5]Sheet2!#REF!</definedName>
    <definedName name="SUM_A">[2]!SUM_A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 localSheetId="5">[6]사업성분석!#REF!</definedName>
    <definedName name="개발비" localSheetId="4">[6]사업성분석!#REF!</definedName>
    <definedName name="개발비">[6]사업성분석!#REF!</definedName>
    <definedName name="건축비용">[7]!건축비용</definedName>
    <definedName name="견적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 localSheetId="3">[8]계수!$E$1</definedName>
    <definedName name="계수나눈값" localSheetId="6">[9]계수!$E$1</definedName>
    <definedName name="계수나눈값" localSheetId="2">[10]계수!$E$1</definedName>
    <definedName name="계수나눈값">[11]계수!$E$1</definedName>
    <definedName name="계수영역" localSheetId="3">[8]계수!$A$2:$C$13</definedName>
    <definedName name="계수영역" localSheetId="6">[9]계수!$A$2:$C$13</definedName>
    <definedName name="계수영역" localSheetId="2">[10]계수!$A$2:$C$13</definedName>
    <definedName name="계수영역">[11]계수!$A$2:$C$13</definedName>
    <definedName name="계약금">'[12]1-최종안'!$G$13</definedName>
    <definedName name="공영정산" localSheetId="5">[6]사업성분석!#REF!</definedName>
    <definedName name="공영정산" localSheetId="4">[6]사업성분석!#REF!</definedName>
    <definedName name="공영정산">[6]사업성분석!#REF!</definedName>
    <definedName name="교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5">#REF!</definedName>
    <definedName name="금융2" localSheetId="4">#REF!</definedName>
    <definedName name="금융2">#REF!</definedName>
    <definedName name="기타자료">[7]!기타자료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[13]사업수지!$H$77</definedName>
    <definedName name="당사모델운영">[13]사업수지!$H$78</definedName>
    <definedName name="당사사업추진">[13]사업수지!$H$79</definedName>
    <definedName name="대여이자" localSheetId="5">[6]사업성분석!#REF!</definedName>
    <definedName name="대여이자" localSheetId="4">[6]사업성분석!#REF!</definedName>
    <definedName name="대여이자">[6]사업성분석!#REF!</definedName>
    <definedName name="도급계">[6]사업성분석!$H$45</definedName>
    <definedName name="도로부담금" localSheetId="5">[14]당사!#REF!</definedName>
    <definedName name="도로부담금" localSheetId="4">[14]당사!#REF!</definedName>
    <definedName name="도로부담금">[14]당사!#REF!</definedName>
    <definedName name="ㄹ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면적총괄">[7]!면적총괄</definedName>
    <definedName name="무이주비" localSheetId="5">[6]사업성분석!#REF!</definedName>
    <definedName name="무이주비" localSheetId="4">[6]사업성분석!#REF!</definedName>
    <definedName name="무이주비">[6]사업성분석!#REF!</definedName>
    <definedName name="보증">[15]수지!#REF!</definedName>
    <definedName name="분양금액">'[12]사업분석-분양가결정'!$H$17</definedName>
    <definedName name="분양예측">[7]!분양예측</definedName>
    <definedName name="사업성분석">[16]사업분석!$I$22</definedName>
    <definedName name="산출내역서0" localSheetId="6">[17]계수!$G$1</definedName>
    <definedName name="산출내역서0">[18]계수!$G$1</definedName>
    <definedName name="설계보상" localSheetId="5">[6]사업성분석!#REF!</definedName>
    <definedName name="설계보상" localSheetId="4">[6]사업성분석!#REF!</definedName>
    <definedName name="설계보상">[6]사업성분석!#REF!</definedName>
    <definedName name="속초조양부대입찰요청서" localSheetId="5">[19]확약서!#REF!</definedName>
    <definedName name="속초조양부대입찰요청서" localSheetId="4">[19]확약서!#REF!</definedName>
    <definedName name="속초조양부대입찰요청서">[19]확약서!#REF!</definedName>
    <definedName name="속초조양원하도급예정금액대비">[19]확약서!#REF!</definedName>
    <definedName name="속초조양지급자재">[19]확약서!#REF!</definedName>
    <definedName name="속초조양하도급사항">[19]확약서!#REF!</definedName>
    <definedName name="손익분기">[7]!손익분기</definedName>
    <definedName name="수입">[7]!수입</definedName>
    <definedName name="승수" localSheetId="3">[8]계수!$F$1</definedName>
    <definedName name="승수" localSheetId="6">[9]계수!$F$1</definedName>
    <definedName name="승수" localSheetId="2">[10]계수!$F$1</definedName>
    <definedName name="승수">[11]계수!$F$1</definedName>
    <definedName name="승수비율" localSheetId="3">[8]계수!$G$1</definedName>
    <definedName name="승수비율" localSheetId="6">[9]계수!$G$1</definedName>
    <definedName name="승수비율" localSheetId="2">[10]계수!$G$1</definedName>
    <definedName name="승수비율">[11]계수!$G$1</definedName>
    <definedName name="ㅇ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">[13]사업수지!$H$77</definedName>
    <definedName name="용역" localSheetId="5">[6]사업성분석!#REF!</definedName>
    <definedName name="용역" localSheetId="4">[6]사업성분석!#REF!</definedName>
    <definedName name="용역">[6]사업성분석!#REF!</definedName>
    <definedName name="원위치">[19]!원위치</definedName>
    <definedName name="유이주비" localSheetId="5">[6]사업성분석!#REF!</definedName>
    <definedName name="유이주비" localSheetId="4">[6]사업성분석!#REF!</definedName>
    <definedName name="유이주비">[6]사업성분석!#REF!</definedName>
    <definedName name="유토지">[6]사업성분석!#REF!</definedName>
    <definedName name="이주비이자">[6]사업성분석!#REF!</definedName>
    <definedName name="인허가">[6]사업성분석!#REF!</definedName>
    <definedName name="잔여유토지">[6]사업성분석!#REF!</definedName>
    <definedName name="정산설계">[6]사업성분석!#REF!</definedName>
    <definedName name="정산시공보증">[6]사업성분석!#REF!</definedName>
    <definedName name="정산용역">[6]사업성분석!#REF!</definedName>
    <definedName name="정산이자">[6]사업성분석!#REF!</definedName>
    <definedName name="정산조합개소비">[6]사업성분석!#REF!</definedName>
    <definedName name="정산조합운영">[6]사업성분석!#REF!</definedName>
    <definedName name="정산토지">[6]사업성분석!#REF!</definedName>
    <definedName name="제어판">[7]!제어판</definedName>
    <definedName name="제출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출계획">[7]!지출계획</definedName>
    <definedName name="차트">[7]!차트</definedName>
    <definedName name="측량" localSheetId="5">[6]사업성분석!#REF!</definedName>
    <definedName name="측량" localSheetId="4">[6]사업성분석!#REF!</definedName>
    <definedName name="측량">[6]사업성분석!#REF!</definedName>
    <definedName name="측량지질">[6]사업성분석!#REF!</definedName>
    <definedName name="표지" localSheetId="5">#REF!</definedName>
    <definedName name="표지" localSheetId="4">#REF!</definedName>
    <definedName name="표지">#REF!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[15]수지!#REF!</definedName>
    <definedName name="행열변환_1.행열변환_1">[4]!행열변환_1.행열변환_1</definedName>
    <definedName name="행열변환_2.행열변환_2">[4]!행열변환_2.행열변환_2</definedName>
    <definedName name="행열변환_3.행열변환_3">[20]!행열변환_3.행열변환_3</definedName>
    <definedName name="행열변환_4.행열변환_4">[21]!행열변환_4.행열변환_4</definedName>
    <definedName name="ㅐㅐㅐ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4519"/>
</workbook>
</file>

<file path=xl/calcChain.xml><?xml version="1.0" encoding="utf-8"?>
<calcChain xmlns="http://schemas.openxmlformats.org/spreadsheetml/2006/main">
  <c r="G67" i="42"/>
  <c r="F67"/>
  <c r="E67"/>
  <c r="D67"/>
  <c r="G57"/>
  <c r="F57"/>
  <c r="E57"/>
  <c r="D57"/>
  <c r="G33"/>
  <c r="G72" s="1"/>
  <c r="F33"/>
  <c r="F72" s="1"/>
  <c r="E33"/>
  <c r="E72" s="1"/>
  <c r="D33"/>
  <c r="E18"/>
  <c r="D18"/>
  <c r="D72" s="1"/>
  <c r="H24" i="41"/>
  <c r="G24"/>
  <c r="F24"/>
  <c r="D24"/>
  <c r="F21"/>
  <c r="H21"/>
  <c r="G21"/>
  <c r="D21"/>
  <c r="H14"/>
  <c r="G14"/>
  <c r="F14"/>
  <c r="D14"/>
  <c r="H11"/>
  <c r="G11"/>
  <c r="F11"/>
  <c r="D11"/>
  <c r="I13" i="22" l="1"/>
  <c r="A35" i="18"/>
  <c r="A36"/>
  <c r="A34"/>
  <c r="B30"/>
  <c r="B31" i="25" s="1"/>
  <c r="A23" i="18"/>
  <c r="A24" i="25" s="1"/>
  <c r="A24" i="18"/>
  <c r="A25" i="25" s="1"/>
  <c r="F6" i="22"/>
  <c r="C3"/>
  <c r="K13"/>
  <c r="K12"/>
  <c r="C20" s="1"/>
  <c r="K20" s="1"/>
  <c r="K18" s="1"/>
  <c r="C22"/>
  <c r="K22" s="1"/>
  <c r="B29" i="18"/>
  <c r="C29" s="1"/>
  <c r="C30" i="25" s="1"/>
  <c r="D29" i="18"/>
  <c r="D28"/>
  <c r="I5" i="20"/>
  <c r="B44" i="18"/>
  <c r="B43"/>
  <c r="B28"/>
  <c r="B29" i="25" s="1"/>
  <c r="B27" i="18"/>
  <c r="B28" i="25" s="1"/>
  <c r="A12" i="18"/>
  <c r="A21" s="1"/>
  <c r="A22" i="25" s="1"/>
  <c r="A11" i="18"/>
  <c r="A16"/>
  <c r="A16" i="25" s="1"/>
  <c r="A18" i="18"/>
  <c r="A17"/>
  <c r="A15"/>
  <c r="A15" i="25" s="1"/>
  <c r="A8" i="18"/>
  <c r="A8" i="25" s="1"/>
  <c r="A5" i="18"/>
  <c r="A5" i="25" s="1"/>
  <c r="B40" i="18"/>
  <c r="D29" i="25"/>
  <c r="D30"/>
  <c r="A31"/>
  <c r="A29"/>
  <c r="A28"/>
  <c r="A1" i="19"/>
  <c r="H20" i="20"/>
  <c r="R20"/>
  <c r="W20"/>
  <c r="Z20"/>
  <c r="P21"/>
  <c r="T21"/>
  <c r="I4"/>
  <c r="A12" i="25" l="1"/>
  <c r="B30"/>
  <c r="B31" i="18"/>
  <c r="C27"/>
  <c r="C28" i="25" s="1"/>
  <c r="K11" i="22"/>
  <c r="A20" i="18"/>
  <c r="A21" i="25" s="1"/>
  <c r="A11"/>
  <c r="C28" i="18"/>
  <c r="C29" i="25" s="1"/>
  <c r="C17" i="22" l="1"/>
  <c r="K17" s="1"/>
  <c r="K16" s="1"/>
  <c r="C15"/>
  <c r="K15" s="1"/>
  <c r="K14" s="1"/>
  <c r="K25"/>
  <c r="K26" s="1"/>
  <c r="C34" i="19" s="1"/>
  <c r="C35" s="1"/>
  <c r="C54" i="18"/>
  <c r="N6" i="20"/>
  <c r="C32" i="19" l="1"/>
  <c r="C33" s="1"/>
  <c r="C55" i="18"/>
  <c r="K25" i="20"/>
  <c r="L20"/>
  <c r="H23" s="1"/>
  <c r="Q25" s="1"/>
  <c r="C57" i="18"/>
  <c r="C56"/>
  <c r="C47" l="1"/>
  <c r="C58"/>
  <c r="B45"/>
  <c r="C49"/>
  <c r="W25" i="20"/>
  <c r="I28" s="1"/>
  <c r="C36" i="19" s="1"/>
  <c r="C50" i="18" l="1"/>
  <c r="C37" i="19"/>
  <c r="D39" s="1"/>
  <c r="D38"/>
  <c r="B10" l="1"/>
  <c r="H16" l="1"/>
  <c r="E19" s="1"/>
  <c r="H13"/>
  <c r="C13"/>
  <c r="C16"/>
  <c r="C19" l="1"/>
  <c r="C18"/>
  <c r="E18"/>
</calcChain>
</file>

<file path=xl/sharedStrings.xml><?xml version="1.0" encoding="utf-8"?>
<sst xmlns="http://schemas.openxmlformats.org/spreadsheetml/2006/main" count="405" uniqueCount="356">
  <si>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</si>
  <si>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</si>
  <si>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</si>
  <si>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</si>
  <si>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</si>
  <si>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</si>
  <si>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</si>
  <si>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      - 책임감리 : 특급 1명</t>
    <phoneticPr fontId="3" type="noConversion"/>
  </si>
  <si>
    <t xml:space="preserve">        - 산      출 : (개월수 × 특급임금)   → 직접인건비 산출</t>
    <phoneticPr fontId="3" type="noConversion"/>
  </si>
  <si>
    <t>(VAT제외)</t>
  </si>
  <si>
    <t xml:space="preserve">    - 전기공사 감리비 산정 : </t>
    <phoneticPr fontId="3" type="noConversion"/>
  </si>
  <si>
    <t xml:space="preserve">                                        </t>
    <phoneticPr fontId="3" type="noConversion"/>
  </si>
  <si>
    <t>(VAT포함)</t>
    <phoneticPr fontId="3" type="noConversion"/>
  </si>
  <si>
    <t xml:space="preserve">    - 소방설비공사 감리비 산정 : </t>
    <phoneticPr fontId="3" type="noConversion"/>
  </si>
  <si>
    <t xml:space="preserve">    - 정보통신공사 감리비 산정 : </t>
    <phoneticPr fontId="3" type="noConversion"/>
  </si>
  <si>
    <t>(VAT제외)</t>
    <phoneticPr fontId="3" type="noConversion"/>
  </si>
  <si>
    <t xml:space="preserve">※ 타법공사 감리비 계 </t>
    <phoneticPr fontId="3" type="noConversion"/>
  </si>
  <si>
    <t xml:space="preserve">  - 건축면적 :</t>
    <phoneticPr fontId="3" type="noConversion"/>
  </si>
  <si>
    <t>비  고</t>
    <phoneticPr fontId="3" type="noConversion"/>
  </si>
  <si>
    <t>[별지 제1호 서식]</t>
    <phoneticPr fontId="3" type="noConversion"/>
  </si>
  <si>
    <t>단위 : 천원</t>
    <phoneticPr fontId="3" type="noConversion"/>
  </si>
  <si>
    <t>구    분</t>
    <phoneticPr fontId="3" type="noConversion"/>
  </si>
  <si>
    <t>전  체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</si>
  <si>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</si>
  <si>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</si>
  <si>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</si>
  <si>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[별지 제2호 서식]</t>
    <phoneticPr fontId="3" type="noConversion"/>
  </si>
  <si>
    <t>공종별 총공사비 구성 현황표</t>
    <phoneticPr fontId="3" type="noConversion"/>
  </si>
  <si>
    <t>순공사비</t>
    <phoneticPr fontId="3" type="noConversion"/>
  </si>
  <si>
    <t>구  분</t>
    <phoneticPr fontId="3" type="noConversion"/>
  </si>
  <si>
    <t>분 야</t>
    <phoneticPr fontId="3" type="noConversion"/>
  </si>
  <si>
    <t>공  종</t>
    <phoneticPr fontId="3" type="noConversion"/>
  </si>
  <si>
    <t>토  목</t>
    <phoneticPr fontId="3" type="noConversion"/>
  </si>
  <si>
    <t>토공사</t>
    <phoneticPr fontId="3" type="noConversion"/>
  </si>
  <si>
    <t>흙막이공사</t>
    <phoneticPr fontId="3" type="noConversion"/>
  </si>
  <si>
    <t>옹벽공사</t>
    <phoneticPr fontId="3" type="noConversion"/>
  </si>
  <si>
    <t>우.오수공사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</si>
  <si>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</si>
  <si>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</si>
  <si>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도로 포장공사</t>
    <phoneticPr fontId="3" type="noConversion"/>
  </si>
  <si>
    <t>정화조시설공사</t>
    <phoneticPr fontId="3" type="noConversion"/>
  </si>
  <si>
    <t>조경공사</t>
    <phoneticPr fontId="3" type="noConversion"/>
  </si>
  <si>
    <t>건  축</t>
    <phoneticPr fontId="3" type="noConversion"/>
  </si>
  <si>
    <t>가시설물 공사</t>
    <phoneticPr fontId="3" type="noConversion"/>
  </si>
  <si>
    <t>지정 및 기초공사</t>
    <phoneticPr fontId="3" type="noConversion"/>
  </si>
  <si>
    <t>철골공사</t>
    <phoneticPr fontId="3" type="noConversion"/>
  </si>
  <si>
    <t>철근콘크리트공사</t>
    <phoneticPr fontId="3" type="noConversion"/>
  </si>
  <si>
    <t>용접공사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</si>
  <si>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</si>
  <si>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</si>
  <si>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</si>
  <si>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방수/방습공사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</si>
  <si>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</si>
  <si>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</si>
  <si>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</si>
  <si>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 및 홈통공사</t>
    <phoneticPr fontId="3" type="noConversion"/>
  </si>
  <si>
    <t>창호공사</t>
    <phoneticPr fontId="3" type="noConversion"/>
  </si>
  <si>
    <t>타일공사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</si>
  <si>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</si>
  <si>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</si>
  <si>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</si>
  <si>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</si>
  <si>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기계설비</t>
    <phoneticPr fontId="3" type="noConversion"/>
  </si>
  <si>
    <t>급수설비공사</t>
    <phoneticPr fontId="3" type="noConversion"/>
  </si>
  <si>
    <t>급탕설비공사</t>
    <phoneticPr fontId="3" type="noConversion"/>
  </si>
  <si>
    <t>위생기구 공사</t>
    <phoneticPr fontId="3" type="noConversion"/>
  </si>
  <si>
    <t>오배수 및 통기설비공사</t>
    <phoneticPr fontId="3" type="noConversion"/>
  </si>
  <si>
    <t>난방 설비공사</t>
    <phoneticPr fontId="3" type="noConversion"/>
  </si>
  <si>
    <t>가스 설비공사</t>
    <phoneticPr fontId="3" type="noConversion"/>
  </si>
  <si>
    <t>특수설비공사</t>
    <phoneticPr fontId="3" type="noConversion"/>
  </si>
  <si>
    <t>정보통신(13개공사)</t>
    <phoneticPr fontId="3" type="noConversion"/>
  </si>
  <si>
    <t>소방설비(2개공사)</t>
    <phoneticPr fontId="3" type="noConversion"/>
  </si>
  <si>
    <t>일 반 관 리 비</t>
    <phoneticPr fontId="3" type="noConversion"/>
  </si>
  <si>
    <t>이          윤</t>
    <phoneticPr fontId="3" type="noConversion"/>
  </si>
  <si>
    <t>소  계</t>
    <phoneticPr fontId="3" type="noConversion"/>
  </si>
  <si>
    <t>총 공 사 비 계</t>
    <phoneticPr fontId="3" type="noConversion"/>
  </si>
  <si>
    <t>소    계</t>
    <phoneticPr fontId="3" type="noConversion"/>
  </si>
  <si>
    <t>부가가치세액</t>
    <phoneticPr fontId="3" type="noConversion"/>
  </si>
  <si>
    <t>간 접 비</t>
    <phoneticPr fontId="3" type="noConversion"/>
  </si>
  <si>
    <t>일반관리비</t>
    <phoneticPr fontId="3" type="noConversion"/>
  </si>
  <si>
    <t>원</t>
    <phoneticPr fontId="3" type="noConversion"/>
  </si>
  <si>
    <t>=</t>
    <phoneticPr fontId="3" type="noConversion"/>
  </si>
  <si>
    <t>총 사업비 산출 총괄표</t>
    <phoneticPr fontId="3" type="noConversion"/>
  </si>
  <si>
    <t>구성비</t>
    <phoneticPr fontId="3" type="noConversion"/>
  </si>
  <si>
    <t>주 1. 순공사비란 : 재료비,노무비,경비를 합한 금액임</t>
    <phoneticPr fontId="3" type="noConversion"/>
  </si>
  <si>
    <t xml:space="preserve">   2. 일반관리비와 이윤에 대한 정의 및 산정방법은 "원가계산에 의한 예정가격 작성준칙(예산회계)"에 따름</t>
    <phoneticPr fontId="3" type="noConversion"/>
  </si>
  <si>
    <t xml:space="preserve">   3. 부가가치 세액의 정의와 산정방법은 "부가가치세법"에 따름 </t>
    <phoneticPr fontId="3" type="noConversion"/>
  </si>
  <si>
    <t xml:space="preserve">   4. 간접비란 사업비 중 총 공사비를 제외한 설계비,감리비, 일반분양시설 경비등 사업비성 경비를 말하며, 세부</t>
    <phoneticPr fontId="3" type="noConversion"/>
  </si>
  <si>
    <t xml:space="preserve">      비목은 다음과 같음</t>
    <phoneticPr fontId="3" type="noConversion"/>
  </si>
  <si>
    <t xml:space="preserve">     - 일반 분양시설 경비 : 시공비,운영비,광고홍보비</t>
    <phoneticPr fontId="3" type="noConversion"/>
  </si>
  <si>
    <t xml:space="preserve">     - 분담금 및 부담금 : 인입분담금(가스,전기,수도,지역난방),진입도로,학교용지확보 부담금</t>
    <phoneticPr fontId="3" type="noConversion"/>
  </si>
  <si>
    <t xml:space="preserve">     - 보상비 : 이주대책비,이주보상비</t>
    <phoneticPr fontId="3" type="noConversion"/>
  </si>
  <si>
    <t xml:space="preserve">     - 기타 사업비성 경비 : 제세공과금,측량.교통.환경영향평가 수수료,취득세,등록세,건물 보존등기비 및 입주관</t>
    <phoneticPr fontId="3" type="noConversion"/>
  </si>
  <si>
    <t xml:space="preserve">       리비,분양.임대보증 및 하자 보증수수료등 기타 사업성 경비</t>
    <phoneticPr fontId="3" type="noConversion"/>
  </si>
  <si>
    <t xml:space="preserve">     - 대지비 : 대지구입비,대지구입관련 금융비용 및 제세공과금</t>
    <phoneticPr fontId="3" type="noConversion"/>
  </si>
  <si>
    <t>비탈면 보호공사</t>
    <phoneticPr fontId="3" type="noConversion"/>
  </si>
  <si>
    <t>석축공사</t>
    <phoneticPr fontId="3" type="noConversion"/>
  </si>
  <si>
    <t>교통안전시설물공사</t>
    <phoneticPr fontId="3" type="noConversion"/>
  </si>
  <si>
    <t>부대시설공사</t>
    <phoneticPr fontId="3" type="noConversion"/>
  </si>
  <si>
    <t>공통가설공사</t>
    <phoneticPr fontId="3" type="noConversion"/>
  </si>
  <si>
    <t>유리공사</t>
    <phoneticPr fontId="3" type="noConversion"/>
  </si>
  <si>
    <t>돌공사</t>
    <phoneticPr fontId="3" type="noConversion"/>
  </si>
  <si>
    <t>잡공사</t>
    <phoneticPr fontId="3" type="noConversion"/>
  </si>
  <si>
    <t>자동제어 설비공사</t>
    <phoneticPr fontId="3" type="noConversion"/>
  </si>
  <si>
    <t>소   계</t>
    <phoneticPr fontId="3" type="noConversion"/>
  </si>
  <si>
    <t>승강기 공사</t>
    <phoneticPr fontId="3" type="noConversion"/>
  </si>
  <si>
    <t>계</t>
    <phoneticPr fontId="3" type="noConversion"/>
  </si>
  <si>
    <t>건축공사</t>
    <phoneticPr fontId="3" type="noConversion"/>
  </si>
  <si>
    <t>기계설비공사</t>
    <phoneticPr fontId="3" type="noConversion"/>
  </si>
  <si>
    <t>정보통신공사</t>
    <phoneticPr fontId="3" type="noConversion"/>
  </si>
  <si>
    <t>소방설비공사</t>
    <phoneticPr fontId="3" type="noConversion"/>
  </si>
  <si>
    <t>소      계</t>
    <phoneticPr fontId="3" type="noConversion"/>
  </si>
  <si>
    <t>설  계  비</t>
    <phoneticPr fontId="3" type="noConversion"/>
  </si>
  <si>
    <t>분담금 및 부담금</t>
    <phoneticPr fontId="3" type="noConversion"/>
  </si>
  <si>
    <t>보  상  비</t>
    <phoneticPr fontId="3" type="noConversion"/>
  </si>
  <si>
    <t>기타 사업비성 경비</t>
    <phoneticPr fontId="3" type="noConversion"/>
  </si>
  <si>
    <t>대  지  비</t>
    <phoneticPr fontId="3" type="noConversion"/>
  </si>
  <si>
    <t>2007년</t>
  </si>
  <si>
    <t>총공사비(원)</t>
    <phoneticPr fontId="3" type="noConversion"/>
  </si>
  <si>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</si>
  <si>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</si>
  <si>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</si>
  <si>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</si>
  <si>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</si>
  <si>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</si>
  <si>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</si>
  <si>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- 평형별 세대수 및 단위면적</t>
    <phoneticPr fontId="3" type="noConversion"/>
  </si>
  <si>
    <t>세대수</t>
    <phoneticPr fontId="3" type="noConversion"/>
  </si>
  <si>
    <t>전용면적(㎡)</t>
    <phoneticPr fontId="3" type="noConversion"/>
  </si>
  <si>
    <t>공급면적(㎡)</t>
    <phoneticPr fontId="3" type="noConversion"/>
  </si>
  <si>
    <t>8. 사업비</t>
    <phoneticPr fontId="3" type="noConversion"/>
  </si>
  <si>
    <t>구     분</t>
    <phoneticPr fontId="3" type="noConversion"/>
  </si>
  <si>
    <t>금     액</t>
    <phoneticPr fontId="3" type="noConversion"/>
  </si>
  <si>
    <t>감리대상 공사비</t>
    <phoneticPr fontId="3" type="noConversion"/>
  </si>
  <si>
    <t>감리대상 제외공사비</t>
    <phoneticPr fontId="3" type="noConversion"/>
  </si>
  <si>
    <t>0 천원</t>
    <phoneticPr fontId="3" type="noConversion"/>
  </si>
  <si>
    <t>타법감리 대상공사비</t>
    <phoneticPr fontId="3" type="noConversion"/>
  </si>
  <si>
    <t>총   계</t>
    <phoneticPr fontId="3" type="noConversion"/>
  </si>
  <si>
    <t xml:space="preserve">  - 타법감리, 이윤 및 일반관리비</t>
    <phoneticPr fontId="3" type="noConversion"/>
  </si>
  <si>
    <t>전 기 공 사 비</t>
    <phoneticPr fontId="3" type="noConversion"/>
  </si>
  <si>
    <t>정보통신 공사비</t>
    <phoneticPr fontId="3" type="noConversion"/>
  </si>
  <si>
    <t>소 방 공 사 비</t>
    <phoneticPr fontId="3" type="noConversion"/>
  </si>
  <si>
    <t>이윤 및 일반관리비</t>
    <phoneticPr fontId="3" type="noConversion"/>
  </si>
  <si>
    <t>※ 감리대가 산정</t>
    <phoneticPr fontId="3" type="noConversion"/>
  </si>
  <si>
    <t xml:space="preserve">  1. 건축공사 감리비</t>
    <phoneticPr fontId="3" type="noConversion"/>
  </si>
  <si>
    <t>100억원</t>
    <phoneticPr fontId="3" type="noConversion"/>
  </si>
  <si>
    <t>200억원</t>
    <phoneticPr fontId="3" type="noConversion"/>
  </si>
  <si>
    <t>500억원</t>
    <phoneticPr fontId="3" type="noConversion"/>
  </si>
  <si>
    <t>1,000억원</t>
    <phoneticPr fontId="3" type="noConversion"/>
  </si>
  <si>
    <t>2,000억원</t>
    <phoneticPr fontId="3" type="noConversion"/>
  </si>
  <si>
    <t>3,000억원</t>
    <phoneticPr fontId="3" type="noConversion"/>
  </si>
  <si>
    <t>감리인.월</t>
    <phoneticPr fontId="3" type="noConversion"/>
  </si>
  <si>
    <t>300억원</t>
    <phoneticPr fontId="3" type="noConversion"/>
  </si>
  <si>
    <t>비 고</t>
    <phoneticPr fontId="3" type="noConversion"/>
  </si>
  <si>
    <t>요 율</t>
    <phoneticPr fontId="3" type="noConversion"/>
  </si>
  <si>
    <t>※ 총 인.월수(직선보간법으로 산정, 소수점3째자리에서 반올림)</t>
    <phoneticPr fontId="3" type="noConversion"/>
  </si>
  <si>
    <t>※ 공사비 요율(직선보간법으로 산정, 소수점5째자리에서 반올림)</t>
    <phoneticPr fontId="3" type="noConversion"/>
  </si>
  <si>
    <r>
      <t xml:space="preserve">                       126,478,217 × 2.6594% × 1.1 ≒ </t>
    </r>
    <r>
      <rPr>
        <b/>
        <sz val="12"/>
        <color indexed="8"/>
        <rFont val="돋움"/>
        <family val="3"/>
        <charset val="129"/>
      </rPr>
      <t>3,699,917천원(VAT포함)</t>
    </r>
    <phoneticPr fontId="3" type="noConversion"/>
  </si>
  <si>
    <t xml:space="preserve">  2. 타법공사 관리비</t>
    <phoneticPr fontId="3" type="noConversion"/>
  </si>
  <si>
    <t xml:space="preserve">    - 전기공사중 감리대상 공사비</t>
    <phoneticPr fontId="3" type="noConversion"/>
  </si>
  <si>
    <t xml:space="preserve">       * 근거 : 전력기술 관리법 운영요령</t>
    <phoneticPr fontId="3" type="noConversion"/>
  </si>
  <si>
    <t xml:space="preserve">                  산업자원부 고시 제 2005-7호(제12호) 의거</t>
    <phoneticPr fontId="3" type="noConversion"/>
  </si>
  <si>
    <t xml:space="preserve">                  적용일 : 2005년 4월 1일 부터 시행</t>
    <phoneticPr fontId="3" type="noConversion"/>
  </si>
  <si>
    <t xml:space="preserve">                  - 정액가산방식 : 공동주택 300세대 이하 시만 적용</t>
    <phoneticPr fontId="3" type="noConversion"/>
  </si>
  <si>
    <t xml:space="preserve">        - 임금적용 : 고급 감리원 임금적용</t>
    <phoneticPr fontId="3" type="noConversion"/>
  </si>
  <si>
    <t xml:space="preserve">                                               674,000천원(VAT포함)</t>
    <phoneticPr fontId="3" type="noConversion"/>
  </si>
  <si>
    <t xml:space="preserve">                                               37,400천원(VAT포함)</t>
    <phoneticPr fontId="3" type="noConversion"/>
  </si>
  <si>
    <t xml:space="preserve">    </t>
    <phoneticPr fontId="3" type="noConversion"/>
  </si>
  <si>
    <t xml:space="preserve">                                      1,335,800천원(VAT포함)</t>
    <phoneticPr fontId="3" type="noConversion"/>
  </si>
  <si>
    <t>정 보 통 신  감 리 용 역 비  산 출 내 역 서</t>
    <phoneticPr fontId="3" type="noConversion"/>
  </si>
  <si>
    <t>1. 용  역   명 :</t>
    <phoneticPr fontId="3" type="noConversion"/>
  </si>
  <si>
    <t>2. 사 업 기 간 :</t>
    <phoneticPr fontId="3" type="noConversion"/>
  </si>
  <si>
    <t>3. 산 출 근 거 :</t>
    <phoneticPr fontId="3" type="noConversion"/>
  </si>
  <si>
    <t>정보통신공사비</t>
    <phoneticPr fontId="3" type="noConversion"/>
  </si>
  <si>
    <t>⊙ 엔지니어링기술진흥법 : 엔지니어링사업대가의 기준 적용</t>
    <phoneticPr fontId="3" type="noConversion"/>
  </si>
  <si>
    <t>(과학기술부공고 제2004-123호, '04.12.30)</t>
    <phoneticPr fontId="3" type="noConversion"/>
  </si>
  <si>
    <t>4. 산 출 내 역</t>
    <phoneticPr fontId="3" type="noConversion"/>
  </si>
  <si>
    <r>
      <t>가) 감 리 대 가</t>
    </r>
    <r>
      <rPr>
        <sz val="13"/>
        <rFont val="굴림체"/>
        <family val="3"/>
        <charset val="129"/>
      </rPr>
      <t xml:space="preserve">(관련근거:제12조)  </t>
    </r>
    <phoneticPr fontId="3" type="noConversion"/>
  </si>
  <si>
    <t xml:space="preserve">(1)적용기준: 통신부문의 요율[별표2] </t>
    <phoneticPr fontId="3" type="noConversion"/>
  </si>
  <si>
    <t>(2)공사감리요율:</t>
    <phoneticPr fontId="3" type="noConversion"/>
  </si>
  <si>
    <t>억원이하</t>
    <phoneticPr fontId="3" type="noConversion"/>
  </si>
  <si>
    <t xml:space="preserve"> -</t>
    <phoneticPr fontId="3" type="noConversion"/>
  </si>
  <si>
    <t>(3)산출내용</t>
    <phoneticPr fontId="3" type="noConversion"/>
  </si>
  <si>
    <t>y</t>
    <phoneticPr fontId="3" type="noConversion"/>
  </si>
  <si>
    <t>y1</t>
    <phoneticPr fontId="3" type="noConversion"/>
  </si>
  <si>
    <t>-</t>
    <phoneticPr fontId="3" type="noConversion"/>
  </si>
  <si>
    <t>(x - x2)  × (y1 - y2)</t>
    <phoneticPr fontId="3" type="noConversion"/>
  </si>
  <si>
    <t>[%]</t>
    <phoneticPr fontId="3" type="noConversion"/>
  </si>
  <si>
    <t>x1 - x2</t>
    <phoneticPr fontId="3" type="noConversion"/>
  </si>
  <si>
    <t>※</t>
    <phoneticPr fontId="3" type="noConversion"/>
  </si>
  <si>
    <t>x : 당해금액</t>
    <phoneticPr fontId="3" type="noConversion"/>
  </si>
  <si>
    <t>x1 : 큰금액</t>
    <phoneticPr fontId="3" type="noConversion"/>
  </si>
  <si>
    <t>x2 : 작은금액</t>
    <phoneticPr fontId="3" type="noConversion"/>
  </si>
  <si>
    <t>y : 당해공사비요율</t>
    <phoneticPr fontId="3" type="noConversion"/>
  </si>
  <si>
    <t>y1 : 작은금액요율</t>
    <phoneticPr fontId="3" type="noConversion"/>
  </si>
  <si>
    <t>y2 : 큰금액요율</t>
    <phoneticPr fontId="3" type="noConversion"/>
  </si>
  <si>
    <t>(</t>
    <phoneticPr fontId="3" type="noConversion"/>
  </si>
  <si>
    <t>억</t>
    <phoneticPr fontId="3" type="noConversion"/>
  </si>
  <si>
    <t>)</t>
    <phoneticPr fontId="3" type="noConversion"/>
  </si>
  <si>
    <t>×</t>
    <phoneticPr fontId="3" type="noConversion"/>
  </si>
  <si>
    <t>(4) 감리대가</t>
    <phoneticPr fontId="3" type="noConversion"/>
  </si>
  <si>
    <t xml:space="preserve"> ×</t>
    <phoneticPr fontId="3" type="noConversion"/>
  </si>
  <si>
    <t>5. 기 초 금 액 :</t>
    <phoneticPr fontId="3" type="noConversion"/>
  </si>
  <si>
    <t>(VAT별도)</t>
    <phoneticPr fontId="3" type="noConversion"/>
  </si>
  <si>
    <t xml:space="preserve">■ 엔지니어링 기술자 노임단가는 한국엔지니어링진흥협회가 통계법 제15조 규정에 의하여 공표한 노임단가임. </t>
    <phoneticPr fontId="3" type="noConversion"/>
  </si>
  <si>
    <t>용  역  명</t>
    <phoneticPr fontId="3" type="noConversion"/>
  </si>
  <si>
    <t>공 사 개 요</t>
    <phoneticPr fontId="3" type="noConversion"/>
  </si>
  <si>
    <t>적         요</t>
    <phoneticPr fontId="3" type="noConversion"/>
  </si>
  <si>
    <t>구         분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</si>
  <si>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</si>
  <si>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</si>
  <si>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t xml:space="preserve"> 2.  제   경   비 </t>
    <phoneticPr fontId="3" type="noConversion"/>
  </si>
  <si>
    <t>직접인건비의 110~120%</t>
    <phoneticPr fontId="3" type="noConversion"/>
  </si>
  <si>
    <t xml:space="preserve"> 3.  기   술   료</t>
    <phoneticPr fontId="3" type="noConversion"/>
  </si>
  <si>
    <t>(직접인건비+제경비)의 20~40%</t>
    <phoneticPr fontId="3" type="noConversion"/>
  </si>
  <si>
    <t xml:space="preserve"> 4.  직 접 경 비</t>
    <phoneticPr fontId="3" type="noConversion"/>
  </si>
  <si>
    <t xml:space="preserve">가) + 나) + 다) + 라)  </t>
    <phoneticPr fontId="3" type="noConversion"/>
  </si>
  <si>
    <t xml:space="preserve">     가) 주   재   비</t>
    <phoneticPr fontId="3" type="noConversion"/>
  </si>
  <si>
    <t>상주 직접인건비의 30%</t>
    <phoneticPr fontId="3" type="noConversion"/>
  </si>
  <si>
    <t xml:space="preserve">     나) 출 장 여 비</t>
    <phoneticPr fontId="3" type="noConversion"/>
  </si>
  <si>
    <t>비상주 직접인건비의 10%</t>
    <phoneticPr fontId="3" type="noConversion"/>
  </si>
  <si>
    <t xml:space="preserve">     다) 도서인쇄비</t>
    <phoneticPr fontId="3" type="noConversion"/>
  </si>
  <si>
    <t>제외</t>
    <phoneticPr fontId="3" type="noConversion"/>
  </si>
  <si>
    <t xml:space="preserve">     라) 현지차량비</t>
    <phoneticPr fontId="3" type="noConversion"/>
  </si>
  <si>
    <t xml:space="preserve"> 5.  합         계</t>
    <phoneticPr fontId="3" type="noConversion"/>
  </si>
  <si>
    <t xml:space="preserve">1 + 2 + 3 + 4  </t>
    <phoneticPr fontId="3" type="noConversion"/>
  </si>
  <si>
    <t xml:space="preserve"> 6.  기 초 금 액</t>
    <phoneticPr fontId="3" type="noConversion"/>
  </si>
  <si>
    <t>VAT 별도</t>
    <phoneticPr fontId="3" type="noConversion"/>
  </si>
  <si>
    <t>감리원 배치기준 : 소방시설공사업법 제18조, 동법시행령 11조 및 동법시행규칙 제17조</t>
  </si>
  <si>
    <t>소 방 감 리 용 역 비  산 출 내 역 서</t>
    <phoneticPr fontId="3" type="noConversion"/>
  </si>
  <si>
    <t>소방감리 대가산정기준 : 소방시설공사업법 제25조 및 소방시설공사업법시행규칙 제21조</t>
    <phoneticPr fontId="3" type="noConversion"/>
  </si>
  <si>
    <t xml:space="preserve">                                     </t>
    <phoneticPr fontId="3" type="noConversion"/>
  </si>
  <si>
    <t xml:space="preserve">                            엔지니어링기술진흥법 제10조 중  "실비정액가산방식"  적용</t>
    <phoneticPr fontId="3" type="noConversion"/>
  </si>
  <si>
    <t>산   출   내   역</t>
    <phoneticPr fontId="3" type="noConversion"/>
  </si>
  <si>
    <t>제14조</t>
    <phoneticPr fontId="3" type="noConversion"/>
  </si>
  <si>
    <t>상   주</t>
    <phoneticPr fontId="3" type="noConversion"/>
  </si>
  <si>
    <t>인,</t>
    <phoneticPr fontId="3" type="noConversion"/>
  </si>
  <si>
    <t>개월,</t>
    <phoneticPr fontId="3" type="noConversion"/>
  </si>
  <si>
    <t>일/월,</t>
    <phoneticPr fontId="3" type="noConversion"/>
  </si>
  <si>
    <t>비상주</t>
    <phoneticPr fontId="3" type="noConversion"/>
  </si>
  <si>
    <t>특급(기술사)</t>
    <phoneticPr fontId="3" type="noConversion"/>
  </si>
  <si>
    <t>제16조</t>
    <phoneticPr fontId="3" type="noConversion"/>
  </si>
  <si>
    <t>제17조</t>
    <phoneticPr fontId="3" type="noConversion"/>
  </si>
  <si>
    <t>제15조</t>
    <phoneticPr fontId="3" type="noConversion"/>
  </si>
  <si>
    <t xml:space="preserve">  - 대지면적 : </t>
    <phoneticPr fontId="3" type="noConversion"/>
  </si>
  <si>
    <t xml:space="preserve">  - 연 면  적 : </t>
    <phoneticPr fontId="3" type="noConversion"/>
  </si>
  <si>
    <t xml:space="preserve">  - 총사업비 :  </t>
    <phoneticPr fontId="3" type="noConversion"/>
  </si>
  <si>
    <t>천원</t>
    <phoneticPr fontId="3" type="noConversion"/>
  </si>
  <si>
    <t xml:space="preserve">  - 대 지  비 :   </t>
    <phoneticPr fontId="3" type="noConversion"/>
  </si>
  <si>
    <t xml:space="preserve">  - 순공사비 :  </t>
    <phoneticPr fontId="3" type="noConversion"/>
  </si>
  <si>
    <t xml:space="preserve">  - 건축공사비 : 126,478,217</t>
    <phoneticPr fontId="3" type="noConversion"/>
  </si>
  <si>
    <t xml:space="preserve"> 천원(VAT제외금액)</t>
  </si>
  <si>
    <t xml:space="preserve">→ 직선보간법 : </t>
    <phoneticPr fontId="3" type="noConversion"/>
  </si>
  <si>
    <t>→ 직선보간법 :</t>
    <phoneticPr fontId="3" type="noConversion"/>
  </si>
  <si>
    <t xml:space="preserve">※ 감리비산정 : </t>
    <phoneticPr fontId="3" type="noConversion"/>
  </si>
  <si>
    <t>천원(VAT미포함)</t>
    <phoneticPr fontId="3" type="noConversion"/>
  </si>
  <si>
    <t>천원(VAT포함)</t>
    <phoneticPr fontId="3" type="noConversion"/>
  </si>
  <si>
    <t>           요율</t>
  </si>
  <si>
    <t>  공사비</t>
  </si>
  <si>
    <t>업  무  별  요  율(%)</t>
  </si>
  <si>
    <t>기본설계</t>
  </si>
  <si>
    <t>실시설계</t>
  </si>
  <si>
    <t>공사감리</t>
  </si>
  <si>
    <t>계</t>
  </si>
  <si>
    <t>1천만원이하</t>
  </si>
  <si>
    <t>2천만원이하</t>
  </si>
  <si>
    <t>3천만원이하</t>
  </si>
  <si>
    <t>5천만원이하</t>
  </si>
  <si>
    <t>1억원이하</t>
  </si>
  <si>
    <t>2억원이하</t>
  </si>
  <si>
    <t>3억원이하</t>
  </si>
  <si>
    <t>5억원이하</t>
  </si>
  <si>
    <t>10억원이하</t>
  </si>
  <si>
    <t>20억원이하</t>
  </si>
  <si>
    <t>30억원이하</t>
  </si>
  <si>
    <t>50억원이하</t>
  </si>
  <si>
    <t>100억원이하</t>
  </si>
  <si>
    <t>200억원이하</t>
  </si>
  <si>
    <t>300억원이하</t>
  </si>
  <si>
    <t>500억원이하</t>
  </si>
  <si>
    <t>1,000억원이하</t>
  </si>
  <si>
    <t>2,000억원이하</t>
  </si>
  <si>
    <t>3,000억원이하</t>
  </si>
  <si>
    <t>5,000억원이하</t>
  </si>
  <si>
    <r>
      <t>■ "공사감리" - 비상주 감리 적용</t>
    </r>
    <r>
      <rPr>
        <sz val="11"/>
        <rFont val="굴림"/>
        <family val="3"/>
        <charset val="129"/>
      </rPr>
      <t xml:space="preserve"> </t>
    </r>
    <phoneticPr fontId="3" type="noConversion"/>
  </si>
  <si>
    <r>
      <t xml:space="preserve">
 </t>
    </r>
    <r>
      <rPr>
        <u/>
        <sz val="10"/>
        <rFont val="굴림"/>
        <family val="3"/>
        <charset val="129"/>
      </rPr>
      <t>연면적</t>
    </r>
    <phoneticPr fontId="3" type="noConversion"/>
  </si>
  <si>
    <t xml:space="preserve"> 아파트 7개동, 500세대, 지하2층, 지상25층 / 지하주차장 및 부대·복리시설, 32개월</t>
    <phoneticPr fontId="3" type="noConversion"/>
  </si>
  <si>
    <r>
      <t xml:space="preserve">□ </t>
    </r>
    <r>
      <rPr>
        <u/>
        <sz val="10"/>
        <rFont val="굴림체"/>
        <family val="3"/>
        <charset val="129"/>
      </rPr>
      <t>감리원 등급별 노임단가</t>
    </r>
    <r>
      <rPr>
        <sz val="10"/>
        <rFont val="굴림체"/>
        <family val="3"/>
        <charset val="129"/>
      </rPr>
      <t>는 한국엔지니어링 진흥협회가 통계법 제15조 규정에 의하여 공표됨.</t>
    </r>
    <phoneticPr fontId="3" type="noConversion"/>
  </si>
  <si>
    <r>
      <t>별표</t>
    </r>
    <r>
      <rPr>
        <sz val="10"/>
        <color indexed="8"/>
        <rFont val="Arial Unicode MS"/>
        <family val="3"/>
      </rPr>
      <t xml:space="preserve"> 4] &lt;</t>
    </r>
    <r>
      <rPr>
        <sz val="10"/>
        <color indexed="8"/>
        <rFont val="돋움"/>
        <family val="3"/>
        <charset val="129"/>
      </rPr>
      <t>개정</t>
    </r>
    <r>
      <rPr>
        <sz val="10"/>
        <color indexed="8"/>
        <rFont val="Arial Unicode MS"/>
        <family val="3"/>
      </rPr>
      <t xml:space="preserve"> 2007.1.24&gt;                                                   </t>
    </r>
  </si>
  <si>
    <t xml:space="preserve">                                                                              </t>
  </si>
  <si>
    <r>
      <t xml:space="preserve">  </t>
    </r>
    <r>
      <rPr>
        <sz val="10"/>
        <color indexed="8"/>
        <rFont val="돋움"/>
        <family val="3"/>
        <charset val="129"/>
      </rPr>
      <t>소방공사감리원의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배치기준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11</t>
    </r>
    <r>
      <rPr>
        <sz val="10"/>
        <color indexed="8"/>
        <rFont val="돋움"/>
        <family val="3"/>
        <charset val="129"/>
      </rPr>
      <t>조관련</t>
    </r>
    <r>
      <rPr>
        <sz val="10"/>
        <color indexed="8"/>
        <rFont val="Arial Unicode MS"/>
        <family val="3"/>
      </rPr>
      <t xml:space="preserve">)                                       </t>
    </r>
  </si>
  <si>
    <r>
      <t xml:space="preserve">  1.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  </t>
    </r>
  </si>
  <si>
    <r>
      <t xml:space="preserve"> 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</si>
  <si>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소방기술사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자격을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취득한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</t>
    </r>
  </si>
  <si>
    <r>
      <t xml:space="preserve">  2. </t>
    </r>
    <r>
      <rPr>
        <sz val="10"/>
        <color indexed="8"/>
        <rFont val="돋움"/>
        <family val="3"/>
        <charset val="129"/>
      </rPr>
      <t>연면적이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아파트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</si>
  <si>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제외한다</t>
    </r>
    <r>
      <rPr>
        <sz val="10"/>
        <color indexed="8"/>
        <rFont val="Arial Unicode MS"/>
        <family val="3"/>
      </rPr>
      <t xml:space="preserve">)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</si>
  <si>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</si>
  <si>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                     </t>
    </r>
  </si>
  <si>
    <r>
      <t xml:space="preserve">  3. </t>
    </r>
    <r>
      <rPr>
        <sz val="10"/>
        <color indexed="8"/>
        <rFont val="돋움"/>
        <family val="3"/>
        <charset val="129"/>
      </rPr>
      <t>물분무등소화설비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제연설비가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설치되는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특정소방대상물이나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3    </t>
    </r>
  </si>
  <si>
    <r>
      <t xml:space="preserve">  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아파트의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</si>
  <si>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고급감리원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</t>
    </r>
  </si>
  <si>
    <r>
      <t xml:space="preserve">  4.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미만이거나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</si>
  <si>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</si>
  <si>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</t>
    </r>
  </si>
  <si>
    <r>
      <t xml:space="preserve">  5.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   </t>
    </r>
  </si>
  <si>
    <r>
      <t xml:space="preserve">  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</t>
    </r>
  </si>
  <si>
    <r>
      <t xml:space="preserve">  6. </t>
    </r>
    <r>
      <rPr>
        <sz val="10"/>
        <color indexed="8"/>
        <rFont val="돋움"/>
        <family val="3"/>
        <charset val="129"/>
      </rPr>
      <t>지하구의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</si>
  <si>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</si>
  <si>
    <t>구 분</t>
  </si>
  <si>
    <t>건설 및 기타</t>
  </si>
  <si>
    <t>2002년</t>
  </si>
  <si>
    <t>2003년</t>
  </si>
  <si>
    <t>2004년</t>
  </si>
  <si>
    <t>2005년</t>
  </si>
  <si>
    <t>2006년</t>
  </si>
  <si>
    <t>기 술 사</t>
  </si>
  <si>
    <t>특급기술자</t>
  </si>
  <si>
    <t>고급기술자</t>
  </si>
  <si>
    <t>중급기술자</t>
  </si>
  <si>
    <t>초급기술자</t>
  </si>
  <si>
    <t>고급기능사</t>
  </si>
  <si>
    <t>중급기능사</t>
  </si>
  <si>
    <t>초급기능사</t>
  </si>
  <si>
    <t>일반분양시설경비</t>
    <phoneticPr fontId="3" type="noConversion"/>
  </si>
  <si>
    <t xml:space="preserve">  - 사업규모 : </t>
    <phoneticPr fontId="3" type="noConversion"/>
  </si>
  <si>
    <t xml:space="preserve">  - 공사기간 : </t>
    <phoneticPr fontId="3" type="noConversion"/>
  </si>
  <si>
    <t xml:space="preserve">  - 건축면적 :</t>
    <phoneticPr fontId="3" type="noConversion"/>
  </si>
  <si>
    <t>2008.4.1변경</t>
    <phoneticPr fontId="3" type="noConversion"/>
  </si>
  <si>
    <t>형별</t>
    <phoneticPr fontId="3" type="noConversion"/>
  </si>
  <si>
    <t xml:space="preserve">      * 당 현장 규모가 648세대 이므로 실비정액 가산 방식 적용(300~800세대 범위)</t>
    <phoneticPr fontId="3" type="noConversion"/>
  </si>
  <si>
    <t>2008.6.3</t>
    <phoneticPr fontId="3" type="noConversion"/>
  </si>
  <si>
    <t>한국엔지니어링진흥협회 공고-엔지니어링업체임금실태조사보고서</t>
    <phoneticPr fontId="3" type="noConversion"/>
  </si>
  <si>
    <t>2008.1.1적용</t>
    <phoneticPr fontId="3" type="noConversion"/>
  </si>
  <si>
    <r>
      <t xml:space="preserve"> ■ </t>
    </r>
    <r>
      <rPr>
        <sz val="10"/>
        <color indexed="12"/>
        <rFont val="굴림"/>
        <family val="3"/>
        <charset val="129"/>
      </rPr>
      <t>공사비요율에 의한 방식</t>
    </r>
    <r>
      <rPr>
        <sz val="10"/>
        <rFont val="굴림"/>
        <family val="3"/>
        <charset val="129"/>
      </rPr>
      <t xml:space="preserve"> - 공사비에 일정 요율을 곱하여 산출한 금액에 제10조의 규정에 의한 추가업무비용과
    </t>
    </r>
    <r>
      <rPr>
        <u/>
        <sz val="10"/>
        <color indexed="10"/>
        <rFont val="굴림"/>
        <family val="3"/>
        <charset val="129"/>
      </rPr>
      <t>부가가치세를 합산하여 대가를 산출</t>
    </r>
    <r>
      <rPr>
        <sz val="10"/>
        <rFont val="굴림"/>
        <family val="3"/>
        <charset val="129"/>
      </rPr>
      <t>하는 방식</t>
    </r>
    <r>
      <rPr>
        <sz val="10"/>
        <color indexed="12"/>
        <rFont val="굴림"/>
        <family val="3"/>
        <charset val="129"/>
      </rPr>
      <t>(1.건설부분 엔지니어링사업 2.통신·정보처리부문중 정보통신분</t>
    </r>
    <r>
      <rPr>
        <sz val="10"/>
        <rFont val="굴림"/>
        <family val="3"/>
        <charset val="129"/>
      </rPr>
      <t xml:space="preserve">
    </t>
    </r>
    <r>
      <rPr>
        <sz val="10"/>
        <color indexed="12"/>
        <rFont val="굴림"/>
        <family val="3"/>
        <charset val="129"/>
      </rPr>
      <t>야의 엔지니어링사업 3.산업관리부문중 소방설비분야의 엔지니어링사업 /</t>
    </r>
    <r>
      <rPr>
        <u/>
        <sz val="10"/>
        <rFont val="굴림"/>
        <family val="3"/>
        <charset val="129"/>
      </rPr>
      <t xml:space="preserve"> </t>
    </r>
    <r>
      <rPr>
        <u/>
        <sz val="10"/>
        <color indexed="10"/>
        <rFont val="굴림"/>
        <family val="3"/>
        <charset val="129"/>
      </rPr>
      <t xml:space="preserve">2항에 규정된 엔지니어링사업의 경
    우에도 "공사감리"는 실비정액가산방식에 따라 대가를 산출할 수 있다.) </t>
    </r>
    <phoneticPr fontId="3" type="noConversion"/>
  </si>
  <si>
    <t>수변전공사</t>
    <phoneticPr fontId="3" type="noConversion"/>
  </si>
  <si>
    <t>전력간선공사</t>
    <phoneticPr fontId="3" type="noConversion"/>
  </si>
  <si>
    <t>전등공사</t>
    <phoneticPr fontId="3" type="noConversion"/>
  </si>
  <si>
    <t>접지 및 피뢰공사</t>
    <phoneticPr fontId="3" type="noConversion"/>
  </si>
  <si>
    <t>CCTV공사</t>
    <phoneticPr fontId="3" type="noConversion"/>
  </si>
  <si>
    <t>Cable Tray공사</t>
    <phoneticPr fontId="3" type="noConversion"/>
  </si>
  <si>
    <t>소계</t>
    <phoneticPr fontId="3" type="noConversion"/>
  </si>
  <si>
    <t xml:space="preserve">  - 공사(전기)기간 : 2015. 8. ~ 2016. 9.(14개월)</t>
    <phoneticPr fontId="3" type="noConversion"/>
  </si>
  <si>
    <t>감  리  비</t>
    <phoneticPr fontId="3" type="noConversion"/>
  </si>
  <si>
    <t>통합배선공사</t>
    <phoneticPr fontId="3" type="noConversion"/>
  </si>
  <si>
    <t>주차관제공사</t>
    <phoneticPr fontId="3" type="noConversion"/>
  </si>
  <si>
    <t>방송, 무인경비 등</t>
    <phoneticPr fontId="3" type="noConversion"/>
  </si>
  <si>
    <t>총공사비</t>
    <phoneticPr fontId="3" type="noConversion"/>
  </si>
  <si>
    <t>전기공사</t>
    <phoneticPr fontId="3" type="noConversion"/>
  </si>
  <si>
    <t>토목공사</t>
    <phoneticPr fontId="3" type="noConversion"/>
  </si>
  <si>
    <t>이      윤</t>
    <phoneticPr fontId="3" type="noConversion"/>
  </si>
  <si>
    <t>총사업비 계</t>
    <phoneticPr fontId="3" type="noConversion"/>
  </si>
  <si>
    <t>전  기</t>
    <phoneticPr fontId="3" type="noConversion"/>
  </si>
  <si>
    <t>동력공사</t>
    <phoneticPr fontId="3" type="noConversion"/>
  </si>
  <si>
    <t>전열공사</t>
    <phoneticPr fontId="3" type="noConversion"/>
  </si>
  <si>
    <t>무선통신공사</t>
    <phoneticPr fontId="3" type="noConversion"/>
  </si>
  <si>
    <t>원격검침공사</t>
    <phoneticPr fontId="3" type="noConversion"/>
  </si>
</sst>
</file>

<file path=xl/styles.xml><?xml version="1.0" encoding="utf-8"?>
<styleSheet xmlns="http://schemas.openxmlformats.org/spreadsheetml/2006/main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00%"/>
    <numFmt numFmtId="178" formatCode="_-* #,##0.0000_-;\-* #,##0.0000_-;_-* &quot;-&quot;_-;_-@_-"/>
    <numFmt numFmtId="179" formatCode="0.0"/>
    <numFmt numFmtId="181" formatCode="#,##0.00&quot;㎡&quot;"/>
    <numFmt numFmtId="182" formatCode="0.000"/>
    <numFmt numFmtId="186" formatCode="_-* #,##0.0_-;\-* #,##0.0_-;_-* &quot;-&quot;??_-;_-@_-"/>
    <numFmt numFmtId="187" formatCode="_-* #,##0_-;\-* #,##0_-;_-* &quot;-&quot;??_-;_-@_-"/>
    <numFmt numFmtId="189" formatCode="_-* #,##0.0_-;\-* #,##0.0_-;_-* &quot;-&quot;_-;_-@_-"/>
    <numFmt numFmtId="190" formatCode="0.00000%"/>
    <numFmt numFmtId="191" formatCode="0.0000"/>
    <numFmt numFmtId="195" formatCode="#,##0_ "/>
    <numFmt numFmtId="196" formatCode="#,##0_ &quot;천원&quot;"/>
    <numFmt numFmtId="198" formatCode="0_ "/>
    <numFmt numFmtId="199" formatCode="#,##0_);[Red]\(#,##0\)"/>
    <numFmt numFmtId="200" formatCode="#,##0;[Red]#,##0"/>
    <numFmt numFmtId="201" formatCode="&quot;₩&quot;#,##0_);\(&quot;₩&quot;#,##0\)"/>
    <numFmt numFmtId="202" formatCode="0.0_);\(0.0\)"/>
    <numFmt numFmtId="203" formatCode="0.00000000"/>
    <numFmt numFmtId="204" formatCode="0.0000000_ ;[Red]\-0.0000000\ "/>
    <numFmt numFmtId="205" formatCode="&quot;₩&quot;#,##0;[Red]&quot;₩&quot;#,##0"/>
    <numFmt numFmtId="206" formatCode="&quot;(&quot;#,##0.00&quot;평)&quot;"/>
    <numFmt numFmtId="207" formatCode="#,##0.00&quot;인월&quot;"/>
    <numFmt numFmtId="208" formatCode="0&quot;  &quot;"/>
    <numFmt numFmtId="209" formatCode="_-* #,##0.00;\-* #,##0.00;_-* &quot;-&quot;;_-@"/>
    <numFmt numFmtId="210" formatCode="#,##0.00_ ;[Red]\-#,##0.00\ "/>
    <numFmt numFmtId="211" formatCode="_ * #,##0.0000000_ ;_ * \-#,##0.0000000_ ;_ * &quot;-&quot;_ ;_ @_ "/>
    <numFmt numFmtId="212" formatCode="#,##0;[Red]&quot;△&quot;#,##0"/>
    <numFmt numFmtId="213" formatCode="&quot;·&quot;General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10"/>
      <color indexed="10"/>
      <name val="굴림"/>
      <family val="3"/>
      <charset val="129"/>
    </font>
    <font>
      <sz val="9"/>
      <color indexed="10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b/>
      <sz val="10"/>
      <color indexed="12"/>
      <name val="굴림"/>
      <family val="3"/>
      <charset val="129"/>
    </font>
    <font>
      <sz val="9"/>
      <color indexed="12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u/>
      <sz val="2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3"/>
      <name val="굴림체"/>
      <family val="3"/>
      <charset val="129"/>
    </font>
    <font>
      <b/>
      <sz val="20"/>
      <name val="굴림"/>
      <family val="3"/>
      <charset val="129"/>
    </font>
    <font>
      <sz val="13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1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1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1"/>
      <name val="굴림"/>
      <family val="3"/>
      <charset val="129"/>
    </font>
    <font>
      <b/>
      <sz val="19"/>
      <name val="굴림체"/>
      <family val="3"/>
      <charset val="129"/>
    </font>
    <font>
      <u/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14"/>
      <color indexed="8"/>
      <name val="한양신명조"/>
      <family val="3"/>
      <charset val="129"/>
    </font>
    <font>
      <sz val="11"/>
      <color indexed="10"/>
      <name val="굴림체"/>
      <family val="3"/>
      <charset val="129"/>
    </font>
    <font>
      <u/>
      <sz val="11"/>
      <name val="굴림"/>
      <family val="3"/>
      <charset val="129"/>
    </font>
    <font>
      <u/>
      <sz val="10"/>
      <color indexed="10"/>
      <name val="굴림"/>
      <family val="3"/>
      <charset val="129"/>
    </font>
    <font>
      <u/>
      <sz val="10"/>
      <name val="굴림체"/>
      <family val="3"/>
      <charset val="129"/>
    </font>
    <font>
      <sz val="10"/>
      <color indexed="8"/>
      <name val="Arial Unicode MS"/>
      <family val="3"/>
    </font>
    <font>
      <sz val="10"/>
      <color indexed="8"/>
      <name val="돋움"/>
      <family val="3"/>
      <charset val="129"/>
    </font>
    <font>
      <b/>
      <sz val="9"/>
      <color indexed="21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63"/>
      <name val="Dotum"/>
      <family val="3"/>
    </font>
    <font>
      <sz val="11"/>
      <color indexed="12"/>
      <name val="굴림"/>
      <family val="3"/>
      <charset val="129"/>
    </font>
    <font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6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</borders>
  <cellStyleXfs count="117">
    <xf numFmtId="0" fontId="0" fillId="0" borderId="0"/>
    <xf numFmtId="0" fontId="17" fillId="0" borderId="0"/>
    <xf numFmtId="0" fontId="17" fillId="0" borderId="0"/>
    <xf numFmtId="213" fontId="20" fillId="0" borderId="0" applyFill="0" applyBorder="0" applyAlignment="0"/>
    <xf numFmtId="0" fontId="51" fillId="0" borderId="0"/>
    <xf numFmtId="0" fontId="52" fillId="0" borderId="0" applyFont="0" applyFill="0" applyBorder="0" applyAlignment="0" applyProtection="0"/>
    <xf numFmtId="211" fontId="20" fillId="0" borderId="0"/>
    <xf numFmtId="0" fontId="52" fillId="0" borderId="0" applyFont="0" applyFill="0" applyBorder="0" applyAlignment="0" applyProtection="0"/>
    <xf numFmtId="0" fontId="53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10" fontId="17" fillId="0" borderId="0"/>
    <xf numFmtId="208" fontId="20" fillId="0" borderId="0"/>
    <xf numFmtId="0" fontId="54" fillId="0" borderId="0" applyNumberFormat="0" applyAlignment="0">
      <alignment horizontal="left"/>
    </xf>
    <xf numFmtId="38" fontId="55" fillId="2" borderId="0" applyNumberFormat="0" applyBorder="0" applyAlignment="0" applyProtection="0"/>
    <xf numFmtId="0" fontId="56" fillId="0" borderId="0">
      <alignment horizontal="left"/>
    </xf>
    <xf numFmtId="0" fontId="57" fillId="0" borderId="1" applyNumberFormat="0" applyAlignment="0" applyProtection="0">
      <alignment horizontal="left" vertical="center"/>
    </xf>
    <xf numFmtId="0" fontId="57" fillId="0" borderId="2">
      <alignment horizontal="left" vertical="center"/>
    </xf>
    <xf numFmtId="10" fontId="55" fillId="2" borderId="3" applyNumberFormat="0" applyBorder="0" applyAlignment="0" applyProtection="0"/>
    <xf numFmtId="0" fontId="58" fillId="0" borderId="4"/>
    <xf numFmtId="209" fontId="20" fillId="0" borderId="0"/>
    <xf numFmtId="0" fontId="52" fillId="0" borderId="0"/>
    <xf numFmtId="10" fontId="52" fillId="0" borderId="0" applyFont="0" applyFill="0" applyBorder="0" applyAlignment="0" applyProtection="0"/>
    <xf numFmtId="30" fontId="59" fillId="0" borderId="0" applyNumberFormat="0" applyFill="0" applyBorder="0" applyAlignment="0" applyProtection="0">
      <alignment horizontal="left"/>
    </xf>
    <xf numFmtId="0" fontId="58" fillId="0" borderId="0"/>
    <xf numFmtId="40" fontId="60" fillId="0" borderId="0" applyBorder="0">
      <alignment horizontal="right"/>
    </xf>
    <xf numFmtId="212" fontId="4" fillId="0" borderId="5" applyFont="0" applyFill="0" applyBorder="0" applyAlignment="0">
      <alignment horizontal="left" vertical="center"/>
    </xf>
    <xf numFmtId="0" fontId="48" fillId="0" borderId="0" applyNumberFormat="0" applyFill="0" applyBorder="0" applyAlignment="0" applyProtection="0">
      <alignment vertical="top"/>
      <protection locked="0"/>
    </xf>
    <xf numFmtId="40" fontId="49" fillId="0" borderId="0" applyFont="0" applyFill="0" applyBorder="0" applyAlignment="0" applyProtection="0"/>
    <xf numFmtId="38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>
      <alignment vertical="center"/>
    </xf>
    <xf numFmtId="0" fontId="20" fillId="0" borderId="0"/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7">
    <xf numFmtId="0" fontId="0" fillId="0" borderId="0" xfId="0"/>
    <xf numFmtId="0" fontId="5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right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41" fontId="7" fillId="0" borderId="0" xfId="0" applyNumberFormat="1" applyFont="1" applyAlignment="1" applyProtection="1">
      <alignment horizontal="center" vertical="center"/>
      <protection hidden="1"/>
    </xf>
    <xf numFmtId="41" fontId="7" fillId="0" borderId="3" xfId="35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41" fontId="7" fillId="0" borderId="0" xfId="35" applyFont="1" applyAlignment="1" applyProtection="1">
      <alignment horizontal="center" vertical="center"/>
      <protection hidden="1"/>
    </xf>
    <xf numFmtId="41" fontId="12" fillId="0" borderId="3" xfId="35" applyFont="1" applyBorder="1" applyAlignment="1" applyProtection="1">
      <alignment horizontal="center" vertical="center"/>
      <protection hidden="1"/>
    </xf>
    <xf numFmtId="41" fontId="10" fillId="0" borderId="0" xfId="0" applyNumberFormat="1" applyFont="1" applyAlignment="1" applyProtection="1">
      <alignment horizontal="center" vertical="center"/>
      <protection hidden="1"/>
    </xf>
    <xf numFmtId="41" fontId="12" fillId="0" borderId="0" xfId="0" applyNumberFormat="1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41" fontId="9" fillId="0" borderId="0" xfId="35" applyFont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41" fontId="7" fillId="0" borderId="0" xfId="35" applyFont="1" applyBorder="1" applyAlignment="1" applyProtection="1">
      <alignment horizontal="center" vertical="center"/>
      <protection hidden="1"/>
    </xf>
    <xf numFmtId="41" fontId="7" fillId="0" borderId="0" xfId="0" applyNumberFormat="1" applyFont="1" applyBorder="1" applyAlignment="1" applyProtection="1">
      <alignment horizontal="center" vertical="center"/>
      <protection hidden="1"/>
    </xf>
    <xf numFmtId="43" fontId="7" fillId="0" borderId="0" xfId="0" applyNumberFormat="1" applyFont="1" applyBorder="1" applyAlignment="1" applyProtection="1">
      <alignment horizontal="center" vertical="center"/>
      <protection hidden="1"/>
    </xf>
    <xf numFmtId="41" fontId="14" fillId="0" borderId="3" xfId="35" applyFont="1" applyBorder="1" applyAlignment="1" applyProtection="1">
      <alignment horizontal="center" vertical="center"/>
      <protection hidden="1"/>
    </xf>
    <xf numFmtId="189" fontId="7" fillId="0" borderId="0" xfId="35" applyNumberFormat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horizontal="right" vertical="center"/>
      <protection hidden="1"/>
    </xf>
    <xf numFmtId="0" fontId="7" fillId="3" borderId="3" xfId="0" applyFont="1" applyFill="1" applyBorder="1" applyAlignment="1" applyProtection="1">
      <alignment horizontal="right" vertical="center"/>
      <protection hidden="1"/>
    </xf>
    <xf numFmtId="10" fontId="7" fillId="0" borderId="3" xfId="32" applyNumberFormat="1" applyFont="1" applyBorder="1" applyAlignment="1" applyProtection="1">
      <alignment horizontal="right" vertical="center"/>
      <protection hidden="1"/>
    </xf>
    <xf numFmtId="0" fontId="19" fillId="0" borderId="0" xfId="40" applyAlignment="1">
      <alignment vertical="center"/>
    </xf>
    <xf numFmtId="0" fontId="22" fillId="0" borderId="0" xfId="40" applyFont="1" applyAlignment="1">
      <alignment vertical="center"/>
    </xf>
    <xf numFmtId="0" fontId="19" fillId="0" borderId="0" xfId="40" applyFill="1" applyBorder="1" applyAlignment="1">
      <alignment vertical="center"/>
    </xf>
    <xf numFmtId="0" fontId="19" fillId="0" borderId="3" xfId="40" applyBorder="1" applyAlignment="1">
      <alignment horizontal="center" vertical="center"/>
    </xf>
    <xf numFmtId="41" fontId="19" fillId="0" borderId="3" xfId="35" applyFont="1" applyBorder="1" applyAlignment="1">
      <alignment horizontal="center" vertical="center"/>
    </xf>
    <xf numFmtId="178" fontId="19" fillId="0" borderId="3" xfId="35" applyNumberFormat="1" applyFont="1" applyBorder="1" applyAlignment="1">
      <alignment horizontal="center" vertical="center"/>
    </xf>
    <xf numFmtId="176" fontId="19" fillId="0" borderId="3" xfId="35" applyNumberFormat="1" applyFont="1" applyBorder="1" applyAlignment="1">
      <alignment horizontal="center" vertical="center"/>
    </xf>
    <xf numFmtId="182" fontId="19" fillId="0" borderId="0" xfId="40" applyNumberFormat="1" applyAlignment="1">
      <alignment vertical="center"/>
    </xf>
    <xf numFmtId="0" fontId="19" fillId="0" borderId="0" xfId="40"/>
    <xf numFmtId="196" fontId="19" fillId="0" borderId="0" xfId="40" applyNumberFormat="1" applyAlignment="1">
      <alignment vertical="center"/>
    </xf>
    <xf numFmtId="0" fontId="19" fillId="0" borderId="0" xfId="40" applyAlignment="1"/>
    <xf numFmtId="196" fontId="19" fillId="0" borderId="0" xfId="40" applyNumberFormat="1" applyAlignment="1"/>
    <xf numFmtId="0" fontId="23" fillId="0" borderId="0" xfId="40" applyFont="1" applyAlignment="1">
      <alignment horizontal="center" vertical="center"/>
    </xf>
    <xf numFmtId="0" fontId="24" fillId="0" borderId="0" xfId="40" applyFont="1"/>
    <xf numFmtId="0" fontId="25" fillId="0" borderId="0" xfId="40" applyFont="1" applyAlignment="1">
      <alignment vertical="center"/>
    </xf>
    <xf numFmtId="0" fontId="24" fillId="0" borderId="0" xfId="40" applyFont="1" applyAlignment="1">
      <alignment vertical="center"/>
    </xf>
    <xf numFmtId="0" fontId="24" fillId="4" borderId="3" xfId="40" applyFont="1" applyFill="1" applyBorder="1" applyAlignment="1">
      <alignment horizontal="center" vertical="center"/>
    </xf>
    <xf numFmtId="0" fontId="24" fillId="0" borderId="3" xfId="40" applyFont="1" applyBorder="1" applyAlignment="1">
      <alignment horizontal="center" vertical="center"/>
    </xf>
    <xf numFmtId="0" fontId="24" fillId="0" borderId="3" xfId="40" applyFont="1" applyBorder="1" applyAlignment="1">
      <alignment vertical="center"/>
    </xf>
    <xf numFmtId="0" fontId="24" fillId="0" borderId="0" xfId="40" applyFont="1" applyBorder="1" applyAlignment="1">
      <alignment horizontal="center" vertical="center"/>
    </xf>
    <xf numFmtId="0" fontId="24" fillId="0" borderId="0" xfId="40" applyFont="1" applyBorder="1" applyAlignment="1">
      <alignment vertical="center"/>
    </xf>
    <xf numFmtId="0" fontId="24" fillId="0" borderId="0" xfId="40" applyFont="1" applyFill="1" applyAlignment="1">
      <alignment vertical="center"/>
    </xf>
    <xf numFmtId="10" fontId="24" fillId="0" borderId="0" xfId="40" applyNumberFormat="1" applyFont="1" applyAlignment="1">
      <alignment vertical="center"/>
    </xf>
    <xf numFmtId="189" fontId="24" fillId="0" borderId="0" xfId="35" applyNumberFormat="1" applyFont="1" applyAlignment="1">
      <alignment vertical="center"/>
    </xf>
    <xf numFmtId="41" fontId="24" fillId="0" borderId="0" xfId="35" applyFont="1" applyAlignment="1">
      <alignment vertical="center"/>
    </xf>
    <xf numFmtId="0" fontId="11" fillId="0" borderId="0" xfId="43" applyFont="1" applyAlignment="1">
      <alignment horizontal="left" vertical="top" wrapText="1"/>
    </xf>
    <xf numFmtId="0" fontId="26" fillId="0" borderId="0" xfId="43" applyFont="1" applyAlignment="1">
      <alignment horizontal="left" vertical="center"/>
    </xf>
    <xf numFmtId="0" fontId="16" fillId="0" borderId="0" xfId="43" applyFont="1" applyAlignment="1">
      <alignment horizontal="left" vertical="center"/>
    </xf>
    <xf numFmtId="0" fontId="28" fillId="0" borderId="0" xfId="43" applyFont="1" applyAlignment="1">
      <alignment horizontal="left" vertical="center"/>
    </xf>
    <xf numFmtId="201" fontId="29" fillId="0" borderId="0" xfId="38" applyNumberFormat="1" applyFont="1" applyAlignment="1">
      <alignment horizontal="center" vertical="center"/>
    </xf>
    <xf numFmtId="0" fontId="18" fillId="0" borderId="0" xfId="43" applyFont="1" applyAlignment="1">
      <alignment horizontal="left" vertical="center"/>
    </xf>
    <xf numFmtId="201" fontId="28" fillId="0" borderId="0" xfId="38" applyNumberFormat="1" applyFont="1" applyAlignment="1">
      <alignment horizontal="center" vertical="center"/>
    </xf>
    <xf numFmtId="0" fontId="30" fillId="0" borderId="0" xfId="43" applyFont="1" applyAlignment="1">
      <alignment vertical="center"/>
    </xf>
    <xf numFmtId="0" fontId="2" fillId="0" borderId="0" xfId="43" applyFont="1" applyAlignment="1">
      <alignment horizontal="left" vertical="center"/>
    </xf>
    <xf numFmtId="0" fontId="30" fillId="0" borderId="0" xfId="43" applyFont="1" applyAlignment="1">
      <alignment horizontal="left" vertical="center"/>
    </xf>
    <xf numFmtId="0" fontId="30" fillId="0" borderId="0" xfId="43" applyFont="1" applyAlignment="1">
      <alignment horizontal="right" vertical="center"/>
    </xf>
    <xf numFmtId="201" fontId="30" fillId="0" borderId="0" xfId="35" applyNumberFormat="1" applyFont="1" applyAlignment="1">
      <alignment horizontal="right" vertical="center"/>
    </xf>
    <xf numFmtId="201" fontId="30" fillId="0" borderId="0" xfId="43" applyNumberFormat="1" applyFont="1" applyAlignment="1">
      <alignment vertical="center"/>
    </xf>
    <xf numFmtId="0" fontId="30" fillId="0" borderId="0" xfId="43" applyFont="1" applyAlignment="1">
      <alignment horizontal="center" vertical="center"/>
    </xf>
    <xf numFmtId="0" fontId="30" fillId="0" borderId="0" xfId="43" applyNumberFormat="1" applyFont="1" applyAlignment="1" applyProtection="1">
      <alignment horizontal="left" vertical="center"/>
      <protection locked="0"/>
    </xf>
    <xf numFmtId="0" fontId="30" fillId="0" borderId="0" xfId="35" applyNumberFormat="1" applyFont="1" applyAlignment="1" applyProtection="1">
      <alignment horizontal="center" vertical="center"/>
      <protection locked="0"/>
    </xf>
    <xf numFmtId="0" fontId="28" fillId="0" borderId="0" xfId="35" applyNumberFormat="1" applyFont="1" applyAlignment="1" applyProtection="1">
      <alignment horizontal="center" vertical="center"/>
      <protection locked="0"/>
    </xf>
    <xf numFmtId="0" fontId="28" fillId="0" borderId="0" xfId="43" applyNumberFormat="1" applyFont="1" applyAlignment="1" applyProtection="1">
      <alignment vertical="center"/>
      <protection locked="0"/>
    </xf>
    <xf numFmtId="0" fontId="28" fillId="0" borderId="0" xfId="43" applyNumberFormat="1" applyFont="1" applyAlignment="1" applyProtection="1">
      <alignment horizontal="right" vertical="center"/>
      <protection locked="0"/>
    </xf>
    <xf numFmtId="0" fontId="28" fillId="0" borderId="0" xfId="43" applyNumberFormat="1" applyFont="1" applyAlignment="1" applyProtection="1">
      <alignment horizontal="left" vertical="center"/>
      <protection locked="0"/>
    </xf>
    <xf numFmtId="0" fontId="28" fillId="0" borderId="0" xfId="43" applyNumberFormat="1" applyFont="1" applyAlignment="1" applyProtection="1">
      <alignment horizontal="center" vertical="center"/>
      <protection locked="0"/>
    </xf>
    <xf numFmtId="0" fontId="30" fillId="0" borderId="0" xfId="43" applyNumberFormat="1" applyFont="1" applyAlignment="1" applyProtection="1">
      <alignment horizontal="center" vertical="center"/>
      <protection locked="0"/>
    </xf>
    <xf numFmtId="0" fontId="30" fillId="0" borderId="0" xfId="43" applyNumberFormat="1" applyFont="1" applyAlignment="1" applyProtection="1">
      <alignment horizontal="right" vertical="center"/>
      <protection locked="0"/>
    </xf>
    <xf numFmtId="0" fontId="29" fillId="0" borderId="0" xfId="43" applyNumberFormat="1" applyFont="1" applyAlignment="1" applyProtection="1">
      <alignment horizontal="center" vertical="center"/>
      <protection locked="0"/>
    </xf>
    <xf numFmtId="0" fontId="30" fillId="0" borderId="0" xfId="43" quotePrefix="1" applyNumberFormat="1" applyFont="1" applyAlignment="1" applyProtection="1">
      <alignment horizontal="center" vertical="center"/>
      <protection locked="0"/>
    </xf>
    <xf numFmtId="0" fontId="28" fillId="0" borderId="0" xfId="43" quotePrefix="1" applyNumberFormat="1" applyFont="1" applyAlignment="1" applyProtection="1">
      <alignment horizontal="right" vertical="center"/>
      <protection locked="0"/>
    </xf>
    <xf numFmtId="0" fontId="28" fillId="0" borderId="0" xfId="43" applyNumberFormat="1" applyFont="1" applyBorder="1" applyAlignment="1" applyProtection="1">
      <alignment horizontal="center" vertical="center" shrinkToFit="1"/>
      <protection locked="0"/>
    </xf>
    <xf numFmtId="0" fontId="18" fillId="0" borderId="0" xfId="43" applyNumberFormat="1" applyFont="1" applyAlignment="1" applyProtection="1">
      <alignment horizontal="left" vertical="center"/>
      <protection locked="0"/>
    </xf>
    <xf numFmtId="0" fontId="31" fillId="0" borderId="0" xfId="43" applyNumberFormat="1" applyFont="1" applyAlignment="1" applyProtection="1">
      <alignment horizontal="left" vertical="center"/>
      <protection locked="0"/>
    </xf>
    <xf numFmtId="0" fontId="31" fillId="0" borderId="0" xfId="43" applyNumberFormat="1" applyFont="1" applyAlignment="1" applyProtection="1">
      <alignment horizontal="center" vertical="center"/>
      <protection locked="0"/>
    </xf>
    <xf numFmtId="0" fontId="31" fillId="0" borderId="0" xfId="35" applyNumberFormat="1" applyFont="1" applyAlignment="1" applyProtection="1">
      <alignment horizontal="center" vertical="center"/>
      <protection locked="0"/>
    </xf>
    <xf numFmtId="0" fontId="31" fillId="0" borderId="0" xfId="43" applyNumberFormat="1" applyFont="1" applyAlignment="1" applyProtection="1">
      <alignment horizontal="right" vertical="center"/>
      <protection locked="0"/>
    </xf>
    <xf numFmtId="0" fontId="31" fillId="0" borderId="0" xfId="43" quotePrefix="1" applyNumberFormat="1" applyFont="1" applyAlignment="1" applyProtection="1">
      <alignment horizontal="center" vertical="center"/>
      <protection locked="0"/>
    </xf>
    <xf numFmtId="0" fontId="31" fillId="0" borderId="16" xfId="35" applyNumberFormat="1" applyFont="1" applyBorder="1" applyAlignment="1" applyProtection="1">
      <alignment horizontal="center" vertical="center"/>
      <protection locked="0"/>
    </xf>
    <xf numFmtId="0" fontId="31" fillId="0" borderId="16" xfId="43" applyNumberFormat="1" applyFont="1" applyBorder="1" applyAlignment="1" applyProtection="1">
      <alignment horizontal="left" vertical="center"/>
      <protection locked="0"/>
    </xf>
    <xf numFmtId="0" fontId="31" fillId="0" borderId="16" xfId="43" quotePrefix="1" applyNumberFormat="1" applyFont="1" applyBorder="1" applyAlignment="1" applyProtection="1">
      <alignment horizontal="center" vertical="center"/>
      <protection locked="0"/>
    </xf>
    <xf numFmtId="0" fontId="31" fillId="0" borderId="16" xfId="43" applyNumberFormat="1" applyFont="1" applyBorder="1" applyAlignment="1" applyProtection="1">
      <alignment horizontal="center" vertical="center"/>
      <protection locked="0"/>
    </xf>
    <xf numFmtId="0" fontId="28" fillId="0" borderId="0" xfId="35" applyNumberFormat="1" applyFont="1" applyAlignment="1" applyProtection="1">
      <alignment horizontal="left" vertical="center"/>
      <protection locked="0"/>
    </xf>
    <xf numFmtId="0" fontId="18" fillId="0" borderId="0" xfId="43" quotePrefix="1" applyNumberFormat="1" applyFont="1" applyAlignment="1" applyProtection="1">
      <alignment horizontal="center" vertical="center"/>
      <protection locked="0"/>
    </xf>
    <xf numFmtId="190" fontId="31" fillId="0" borderId="0" xfId="32" applyNumberFormat="1" applyFont="1" applyAlignment="1" applyProtection="1">
      <alignment horizontal="center" vertical="center" shrinkToFit="1"/>
      <protection locked="0"/>
    </xf>
    <xf numFmtId="204" fontId="28" fillId="0" borderId="0" xfId="43" applyNumberFormat="1" applyFont="1" applyAlignment="1" applyProtection="1">
      <alignment horizontal="center" vertical="center"/>
      <protection locked="0"/>
    </xf>
    <xf numFmtId="0" fontId="26" fillId="0" borderId="0" xfId="43" applyNumberFormat="1" applyFont="1" applyAlignment="1" applyProtection="1">
      <alignment horizontal="left" vertical="center"/>
      <protection locked="0"/>
    </xf>
    <xf numFmtId="0" fontId="32" fillId="0" borderId="0" xfId="43" applyNumberFormat="1" applyFont="1" applyAlignment="1" applyProtection="1">
      <alignment horizontal="left" vertical="center"/>
      <protection locked="0"/>
    </xf>
    <xf numFmtId="41" fontId="28" fillId="0" borderId="0" xfId="35" quotePrefix="1" applyFont="1" applyAlignment="1" applyProtection="1">
      <alignment horizontal="center" vertical="center" shrinkToFit="1"/>
      <protection locked="0"/>
    </xf>
    <xf numFmtId="0" fontId="33" fillId="0" borderId="0" xfId="43" applyNumberFormat="1" applyFont="1" applyAlignment="1" applyProtection="1">
      <alignment horizontal="left" vertical="center"/>
      <protection locked="0"/>
    </xf>
    <xf numFmtId="41" fontId="30" fillId="0" borderId="0" xfId="43" applyNumberFormat="1" applyFont="1" applyAlignment="1">
      <alignment horizontal="center" vertical="center"/>
    </xf>
    <xf numFmtId="0" fontId="28" fillId="0" borderId="0" xfId="43" applyFont="1" applyAlignment="1">
      <alignment horizontal="right" vertical="center"/>
    </xf>
    <xf numFmtId="179" fontId="28" fillId="0" borderId="0" xfId="43" applyNumberFormat="1" applyFont="1" applyAlignment="1">
      <alignment horizontal="center" vertical="center"/>
    </xf>
    <xf numFmtId="41" fontId="28" fillId="0" borderId="0" xfId="35" applyFont="1" applyAlignment="1">
      <alignment horizontal="center" vertical="center"/>
    </xf>
    <xf numFmtId="0" fontId="33" fillId="0" borderId="0" xfId="43" applyFont="1" applyAlignment="1">
      <alignment horizontal="left" vertical="center"/>
    </xf>
    <xf numFmtId="200" fontId="30" fillId="0" borderId="0" xfId="43" applyNumberFormat="1" applyFont="1" applyAlignment="1">
      <alignment horizontal="center" vertical="center"/>
    </xf>
    <xf numFmtId="179" fontId="30" fillId="0" borderId="0" xfId="43" applyNumberFormat="1" applyFont="1" applyAlignment="1">
      <alignment horizontal="center" vertical="center"/>
    </xf>
    <xf numFmtId="202" fontId="30" fillId="0" borderId="0" xfId="43" applyNumberFormat="1" applyFont="1" applyAlignment="1">
      <alignment vertical="center"/>
    </xf>
    <xf numFmtId="41" fontId="30" fillId="0" borderId="0" xfId="35" applyFont="1" applyAlignment="1">
      <alignment horizontal="center" vertical="center"/>
    </xf>
    <xf numFmtId="0" fontId="26" fillId="0" borderId="0" xfId="43" applyFont="1" applyAlignment="1">
      <alignment horizontal="center" vertical="center"/>
    </xf>
    <xf numFmtId="0" fontId="35" fillId="0" borderId="0" xfId="42" applyFont="1" applyAlignment="1">
      <alignment horizontal="center" vertical="center"/>
    </xf>
    <xf numFmtId="0" fontId="5" fillId="0" borderId="0" xfId="42" applyFont="1" applyAlignment="1">
      <alignment horizontal="center" vertical="center"/>
    </xf>
    <xf numFmtId="0" fontId="5" fillId="0" borderId="0" xfId="42" applyFont="1" applyAlignment="1">
      <alignment vertical="center"/>
    </xf>
    <xf numFmtId="0" fontId="5" fillId="0" borderId="0" xfId="42" applyFont="1" applyAlignment="1">
      <alignment horizontal="left" vertical="center"/>
    </xf>
    <xf numFmtId="0" fontId="34" fillId="0" borderId="0" xfId="42" applyFont="1" applyAlignment="1">
      <alignment horizontal="left" vertical="center"/>
    </xf>
    <xf numFmtId="0" fontId="7" fillId="0" borderId="0" xfId="42" applyFont="1" applyBorder="1" applyAlignment="1">
      <alignment horizontal="left" vertical="center"/>
    </xf>
    <xf numFmtId="0" fontId="5" fillId="0" borderId="0" xfId="42" applyFont="1" applyBorder="1" applyAlignment="1">
      <alignment horizontal="center" vertical="center"/>
    </xf>
    <xf numFmtId="0" fontId="7" fillId="0" borderId="17" xfId="42" applyFont="1" applyBorder="1" applyAlignment="1">
      <alignment horizontal="left" vertical="center"/>
    </xf>
    <xf numFmtId="0" fontId="5" fillId="0" borderId="17" xfId="42" applyFont="1" applyBorder="1" applyAlignment="1">
      <alignment horizontal="center" vertical="center"/>
    </xf>
    <xf numFmtId="0" fontId="7" fillId="0" borderId="6" xfId="42" applyFont="1" applyBorder="1" applyAlignment="1">
      <alignment horizontal="left" vertical="center"/>
    </xf>
    <xf numFmtId="0" fontId="5" fillId="0" borderId="6" xfId="42" applyFont="1" applyBorder="1" applyAlignment="1">
      <alignment horizontal="center" vertical="center"/>
    </xf>
    <xf numFmtId="0" fontId="5" fillId="5" borderId="18" xfId="42" applyFont="1" applyFill="1" applyBorder="1" applyAlignment="1">
      <alignment horizontal="center" vertical="center"/>
    </xf>
    <xf numFmtId="0" fontId="7" fillId="0" borderId="19" xfId="42" applyFont="1" applyBorder="1" applyAlignment="1">
      <alignment horizontal="left" vertical="center"/>
    </xf>
    <xf numFmtId="0" fontId="7" fillId="0" borderId="20" xfId="42" applyFont="1" applyBorder="1" applyAlignment="1">
      <alignment horizontal="left" vertical="center"/>
    </xf>
    <xf numFmtId="0" fontId="7" fillId="0" borderId="0" xfId="42" applyFont="1" applyBorder="1" applyAlignment="1">
      <alignment horizontal="center" vertical="center"/>
    </xf>
    <xf numFmtId="187" fontId="37" fillId="0" borderId="13" xfId="34" applyNumberFormat="1" applyFont="1" applyBorder="1" applyAlignment="1">
      <alignment horizontal="center" vertical="center"/>
    </xf>
    <xf numFmtId="198" fontId="15" fillId="0" borderId="22" xfId="32" applyNumberFormat="1" applyFont="1" applyBorder="1" applyAlignment="1">
      <alignment horizontal="center" vertical="center"/>
    </xf>
    <xf numFmtId="187" fontId="7" fillId="0" borderId="24" xfId="34" applyNumberFormat="1" applyFont="1" applyBorder="1" applyAlignment="1">
      <alignment horizontal="right" vertical="center"/>
    </xf>
    <xf numFmtId="0" fontId="15" fillId="0" borderId="21" xfId="42" applyFont="1" applyBorder="1" applyAlignment="1">
      <alignment horizontal="center" vertical="center"/>
    </xf>
    <xf numFmtId="198" fontId="15" fillId="0" borderId="12" xfId="32" applyNumberFormat="1" applyFont="1" applyBorder="1" applyAlignment="1">
      <alignment horizontal="center" vertical="center"/>
    </xf>
    <xf numFmtId="41" fontId="15" fillId="0" borderId="10" xfId="35" applyFont="1" applyBorder="1" applyAlignment="1">
      <alignment horizontal="center" vertical="center"/>
    </xf>
    <xf numFmtId="187" fontId="7" fillId="0" borderId="25" xfId="34" applyNumberFormat="1" applyFont="1" applyBorder="1" applyAlignment="1">
      <alignment horizontal="center" vertical="center"/>
    </xf>
    <xf numFmtId="0" fontId="7" fillId="0" borderId="26" xfId="42" applyFont="1" applyBorder="1" applyAlignment="1">
      <alignment horizontal="left" vertical="center"/>
    </xf>
    <xf numFmtId="186" fontId="7" fillId="0" borderId="17" xfId="34" applyNumberFormat="1" applyFont="1" applyBorder="1" applyAlignment="1">
      <alignment vertical="center"/>
    </xf>
    <xf numFmtId="187" fontId="7" fillId="0" borderId="17" xfId="34" applyNumberFormat="1" applyFont="1" applyBorder="1" applyAlignment="1">
      <alignment horizontal="center" vertical="center"/>
    </xf>
    <xf numFmtId="187" fontId="37" fillId="0" borderId="27" xfId="34" applyNumberFormat="1" applyFont="1" applyBorder="1" applyAlignment="1">
      <alignment horizontal="center" vertical="center"/>
    </xf>
    <xf numFmtId="0" fontId="7" fillId="0" borderId="28" xfId="42" applyFont="1" applyBorder="1" applyAlignment="1">
      <alignment horizontal="center" vertical="center"/>
    </xf>
    <xf numFmtId="187" fontId="7" fillId="0" borderId="6" xfId="34" applyNumberFormat="1" applyFont="1" applyBorder="1" applyAlignment="1">
      <alignment horizontal="center" vertical="center"/>
    </xf>
    <xf numFmtId="187" fontId="7" fillId="0" borderId="6" xfId="34" applyNumberFormat="1" applyFont="1" applyBorder="1" applyAlignment="1">
      <alignment horizontal="left" vertical="center"/>
    </xf>
    <xf numFmtId="9" fontId="7" fillId="0" borderId="6" xfId="32" applyFont="1" applyBorder="1" applyAlignment="1">
      <alignment horizontal="center" vertical="center"/>
    </xf>
    <xf numFmtId="187" fontId="7" fillId="0" borderId="29" xfId="34" applyNumberFormat="1" applyFont="1" applyBorder="1" applyAlignment="1">
      <alignment horizontal="center" vertical="center"/>
    </xf>
    <xf numFmtId="0" fontId="7" fillId="0" borderId="19" xfId="42" applyFont="1" applyBorder="1" applyAlignment="1">
      <alignment horizontal="center" vertical="center"/>
    </xf>
    <xf numFmtId="186" fontId="7" fillId="0" borderId="0" xfId="34" applyNumberFormat="1" applyFont="1" applyBorder="1" applyAlignment="1">
      <alignment horizontal="left" vertical="center"/>
    </xf>
    <xf numFmtId="9" fontId="7" fillId="0" borderId="0" xfId="32" applyFont="1" applyBorder="1" applyAlignment="1">
      <alignment horizontal="center" vertical="center"/>
    </xf>
    <xf numFmtId="187" fontId="7" fillId="0" borderId="0" xfId="34" applyNumberFormat="1" applyFont="1" applyBorder="1" applyAlignment="1">
      <alignment horizontal="center" vertical="center"/>
    </xf>
    <xf numFmtId="187" fontId="7" fillId="0" borderId="0" xfId="34" applyNumberFormat="1" applyFont="1" applyBorder="1" applyAlignment="1">
      <alignment horizontal="left" vertical="center"/>
    </xf>
    <xf numFmtId="187" fontId="7" fillId="0" borderId="13" xfId="34" applyNumberFormat="1" applyFont="1" applyBorder="1" applyAlignment="1">
      <alignment horizontal="center" vertical="center"/>
    </xf>
    <xf numFmtId="0" fontId="7" fillId="0" borderId="26" xfId="42" applyFont="1" applyBorder="1" applyAlignment="1">
      <alignment horizontal="center" vertical="center"/>
    </xf>
    <xf numFmtId="186" fontId="7" fillId="0" borderId="30" xfId="34" applyNumberFormat="1" applyFont="1" applyBorder="1" applyAlignment="1">
      <alignment horizontal="left" vertical="center"/>
    </xf>
    <xf numFmtId="186" fontId="7" fillId="0" borderId="17" xfId="34" applyNumberFormat="1" applyFont="1" applyBorder="1" applyAlignment="1">
      <alignment horizontal="left" vertical="center"/>
    </xf>
    <xf numFmtId="9" fontId="7" fillId="0" borderId="17" xfId="32" applyFont="1" applyBorder="1" applyAlignment="1">
      <alignment horizontal="center" vertical="center"/>
    </xf>
    <xf numFmtId="186" fontId="7" fillId="0" borderId="6" xfId="34" applyNumberFormat="1" applyFont="1" applyBorder="1" applyAlignment="1">
      <alignment horizontal="left" vertical="center"/>
    </xf>
    <xf numFmtId="195" fontId="5" fillId="0" borderId="0" xfId="42" applyNumberFormat="1" applyFont="1" applyAlignment="1">
      <alignment horizontal="center" vertical="center"/>
    </xf>
    <xf numFmtId="199" fontId="34" fillId="0" borderId="0" xfId="42" applyNumberFormat="1" applyFont="1" applyAlignment="1">
      <alignment horizontal="left" vertical="center"/>
    </xf>
    <xf numFmtId="0" fontId="7" fillId="0" borderId="6" xfId="42" applyFont="1" applyBorder="1" applyAlignment="1">
      <alignment horizontal="left" vertical="top" wrapText="1"/>
    </xf>
    <xf numFmtId="199" fontId="7" fillId="0" borderId="17" xfId="42" applyNumberFormat="1" applyFont="1" applyBorder="1" applyAlignment="1">
      <alignment horizontal="left" vertical="center"/>
    </xf>
    <xf numFmtId="0" fontId="5" fillId="0" borderId="31" xfId="42" applyFont="1" applyBorder="1" applyAlignment="1">
      <alignment horizontal="center" vertical="center"/>
    </xf>
    <xf numFmtId="0" fontId="7" fillId="0" borderId="0" xfId="42" applyFont="1" applyBorder="1" applyAlignment="1">
      <alignment vertical="center"/>
    </xf>
    <xf numFmtId="199" fontId="7" fillId="0" borderId="0" xfId="42" applyNumberFormat="1" applyFont="1" applyBorder="1" applyAlignment="1">
      <alignment horizontal="left" vertical="center"/>
    </xf>
    <xf numFmtId="0" fontId="5" fillId="0" borderId="32" xfId="42" applyFont="1" applyBorder="1" applyAlignment="1">
      <alignment horizontal="center" vertical="center"/>
    </xf>
    <xf numFmtId="199" fontId="7" fillId="0" borderId="6" xfId="42" applyNumberFormat="1" applyFont="1" applyBorder="1" applyAlignment="1">
      <alignment horizontal="left" vertical="center"/>
    </xf>
    <xf numFmtId="0" fontId="5" fillId="0" borderId="33" xfId="42" applyFont="1" applyBorder="1" applyAlignment="1">
      <alignment horizontal="center" vertical="center"/>
    </xf>
    <xf numFmtId="0" fontId="5" fillId="5" borderId="34" xfId="42" applyFont="1" applyFill="1" applyBorder="1" applyAlignment="1">
      <alignment horizontal="center" vertical="center"/>
    </xf>
    <xf numFmtId="0" fontId="37" fillId="0" borderId="35" xfId="42" applyFont="1" applyBorder="1" applyAlignment="1">
      <alignment horizontal="left" vertical="center"/>
    </xf>
    <xf numFmtId="0" fontId="12" fillId="0" borderId="36" xfId="42" applyFont="1" applyBorder="1" applyAlignment="1">
      <alignment horizontal="center" vertical="center"/>
    </xf>
    <xf numFmtId="198" fontId="15" fillId="0" borderId="23" xfId="42" applyNumberFormat="1" applyFont="1" applyBorder="1" applyAlignment="1">
      <alignment horizontal="center" vertical="center"/>
    </xf>
    <xf numFmtId="198" fontId="15" fillId="0" borderId="23" xfId="32" applyNumberFormat="1" applyFont="1" applyBorder="1" applyAlignment="1">
      <alignment horizontal="center" vertical="center"/>
    </xf>
    <xf numFmtId="9" fontId="15" fillId="0" borderId="23" xfId="32" applyFont="1" applyBorder="1" applyAlignment="1">
      <alignment horizontal="center" vertical="center"/>
    </xf>
    <xf numFmtId="199" fontId="15" fillId="0" borderId="23" xfId="32" applyNumberFormat="1" applyFont="1" applyBorder="1" applyAlignment="1">
      <alignment horizontal="center" vertical="center"/>
    </xf>
    <xf numFmtId="41" fontId="15" fillId="0" borderId="23" xfId="35" applyFont="1" applyBorder="1" applyAlignment="1">
      <alignment horizontal="center" vertical="center"/>
    </xf>
    <xf numFmtId="0" fontId="7" fillId="0" borderId="37" xfId="42" applyFont="1" applyBorder="1" applyAlignment="1">
      <alignment horizontal="center" vertical="center"/>
    </xf>
    <xf numFmtId="0" fontId="12" fillId="0" borderId="38" xfId="42" applyFont="1" applyBorder="1" applyAlignment="1">
      <alignment horizontal="center" vertical="center"/>
    </xf>
    <xf numFmtId="0" fontId="15" fillId="0" borderId="11" xfId="42" applyFont="1" applyBorder="1" applyAlignment="1">
      <alignment horizontal="center" vertical="center"/>
    </xf>
    <xf numFmtId="198" fontId="15" fillId="0" borderId="10" xfId="34" applyNumberFormat="1" applyFont="1" applyBorder="1" applyAlignment="1">
      <alignment horizontal="center" vertical="center"/>
    </xf>
    <xf numFmtId="198" fontId="15" fillId="0" borderId="10" xfId="32" applyNumberFormat="1" applyFont="1" applyBorder="1" applyAlignment="1">
      <alignment horizontal="center" vertical="center"/>
    </xf>
    <xf numFmtId="9" fontId="15" fillId="0" borderId="10" xfId="32" applyFont="1" applyBorder="1" applyAlignment="1">
      <alignment horizontal="center" vertical="center"/>
    </xf>
    <xf numFmtId="0" fontId="37" fillId="0" borderId="39" xfId="42" applyFont="1" applyBorder="1" applyAlignment="1">
      <alignment horizontal="left" vertical="center"/>
    </xf>
    <xf numFmtId="199" fontId="7" fillId="0" borderId="17" xfId="34" applyNumberFormat="1" applyFont="1" applyBorder="1" applyAlignment="1">
      <alignment vertical="center"/>
    </xf>
    <xf numFmtId="0" fontId="7" fillId="0" borderId="40" xfId="42" applyFont="1" applyBorder="1" applyAlignment="1">
      <alignment vertical="center"/>
    </xf>
    <xf numFmtId="199" fontId="7" fillId="0" borderId="6" xfId="34" applyNumberFormat="1" applyFont="1" applyBorder="1" applyAlignment="1">
      <alignment horizontal="left" vertical="center"/>
    </xf>
    <xf numFmtId="0" fontId="37" fillId="0" borderId="35" xfId="42" applyFont="1" applyBorder="1" applyAlignment="1">
      <alignment vertical="center"/>
    </xf>
    <xf numFmtId="199" fontId="7" fillId="0" borderId="0" xfId="34" applyNumberFormat="1" applyFont="1" applyBorder="1" applyAlignment="1">
      <alignment horizontal="left" vertical="center"/>
    </xf>
    <xf numFmtId="0" fontId="7" fillId="0" borderId="35" xfId="42" applyFont="1" applyBorder="1" applyAlignment="1">
      <alignment vertical="center"/>
    </xf>
    <xf numFmtId="0" fontId="37" fillId="0" borderId="39" xfId="42" applyFont="1" applyBorder="1" applyAlignment="1">
      <alignment vertical="center"/>
    </xf>
    <xf numFmtId="199" fontId="7" fillId="0" borderId="17" xfId="34" applyNumberFormat="1" applyFont="1" applyBorder="1" applyAlignment="1">
      <alignment horizontal="left" vertical="center"/>
    </xf>
    <xf numFmtId="199" fontId="7" fillId="0" borderId="0" xfId="32" applyNumberFormat="1" applyFont="1" applyBorder="1" applyAlignment="1">
      <alignment horizontal="center" vertical="center"/>
    </xf>
    <xf numFmtId="0" fontId="7" fillId="0" borderId="7" xfId="42" applyFont="1" applyBorder="1" applyAlignment="1">
      <alignment horizontal="center" vertical="center"/>
    </xf>
    <xf numFmtId="186" fontId="37" fillId="0" borderId="2" xfId="34" applyNumberFormat="1" applyFont="1" applyBorder="1" applyAlignment="1">
      <alignment horizontal="left" vertical="center"/>
    </xf>
    <xf numFmtId="199" fontId="37" fillId="0" borderId="2" xfId="34" applyNumberFormat="1" applyFont="1" applyBorder="1" applyAlignment="1">
      <alignment horizontal="left" vertical="center"/>
    </xf>
    <xf numFmtId="187" fontId="37" fillId="0" borderId="2" xfId="34" applyNumberFormat="1" applyFont="1" applyBorder="1" applyAlignment="1">
      <alignment horizontal="center" vertical="center"/>
    </xf>
    <xf numFmtId="187" fontId="37" fillId="0" borderId="41" xfId="34" applyNumberFormat="1" applyFont="1" applyBorder="1" applyAlignment="1">
      <alignment horizontal="center" vertical="center"/>
    </xf>
    <xf numFmtId="0" fontId="37" fillId="5" borderId="42" xfId="42" applyFont="1" applyFill="1" applyBorder="1" applyAlignment="1">
      <alignment vertical="center"/>
    </xf>
    <xf numFmtId="0" fontId="7" fillId="5" borderId="43" xfId="42" applyFont="1" applyFill="1" applyBorder="1" applyAlignment="1">
      <alignment horizontal="center" vertical="center"/>
    </xf>
    <xf numFmtId="186" fontId="37" fillId="5" borderId="44" xfId="34" applyNumberFormat="1" applyFont="1" applyFill="1" applyBorder="1" applyAlignment="1">
      <alignment horizontal="left" vertical="center"/>
    </xf>
    <xf numFmtId="187" fontId="37" fillId="5" borderId="45" xfId="34" applyNumberFormat="1" applyFont="1" applyFill="1" applyBorder="1" applyAlignment="1">
      <alignment horizontal="center" vertical="center"/>
    </xf>
    <xf numFmtId="0" fontId="37" fillId="5" borderId="46" xfId="42" applyFont="1" applyFill="1" applyBorder="1" applyAlignment="1">
      <alignment horizontal="center" vertical="center"/>
    </xf>
    <xf numFmtId="199" fontId="5" fillId="0" borderId="0" xfId="42" applyNumberFormat="1" applyFont="1" applyAlignment="1">
      <alignment horizontal="left" vertical="center"/>
    </xf>
    <xf numFmtId="41" fontId="19" fillId="0" borderId="0" xfId="40" applyNumberFormat="1" applyAlignment="1">
      <alignment vertical="center"/>
    </xf>
    <xf numFmtId="0" fontId="19" fillId="0" borderId="0" xfId="40" applyFont="1" applyAlignment="1">
      <alignment vertical="center"/>
    </xf>
    <xf numFmtId="0" fontId="38" fillId="0" borderId="0" xfId="40" applyFont="1" applyAlignment="1">
      <alignment vertical="center"/>
    </xf>
    <xf numFmtId="181" fontId="19" fillId="0" borderId="0" xfId="40" applyNumberFormat="1" applyAlignment="1">
      <alignment vertical="center"/>
    </xf>
    <xf numFmtId="206" fontId="19" fillId="0" borderId="0" xfId="40" applyNumberFormat="1" applyAlignment="1">
      <alignment vertical="center"/>
    </xf>
    <xf numFmtId="0" fontId="19" fillId="0" borderId="0" xfId="40" applyFont="1" applyFill="1" applyBorder="1" applyAlignment="1">
      <alignment vertical="center"/>
    </xf>
    <xf numFmtId="181" fontId="38" fillId="0" borderId="0" xfId="40" applyNumberFormat="1" applyFont="1" applyAlignment="1">
      <alignment vertical="center"/>
    </xf>
    <xf numFmtId="0" fontId="19" fillId="0" borderId="3" xfId="40" applyFont="1" applyBorder="1" applyAlignment="1">
      <alignment horizontal="center" vertical="center"/>
    </xf>
    <xf numFmtId="41" fontId="24" fillId="0" borderId="0" xfId="40" applyNumberFormat="1" applyFont="1" applyAlignment="1">
      <alignment vertical="center"/>
    </xf>
    <xf numFmtId="207" fontId="24" fillId="0" borderId="0" xfId="40" applyNumberFormat="1" applyFont="1" applyAlignment="1">
      <alignment vertical="center"/>
    </xf>
    <xf numFmtId="177" fontId="24" fillId="0" borderId="0" xfId="32" applyNumberFormat="1" applyFont="1" applyAlignment="1">
      <alignment vertical="center"/>
    </xf>
    <xf numFmtId="41" fontId="24" fillId="0" borderId="0" xfId="35" applyNumberFormat="1" applyFont="1" applyAlignment="1">
      <alignment vertical="center"/>
    </xf>
    <xf numFmtId="0" fontId="39" fillId="0" borderId="0" xfId="40" applyFont="1" applyAlignment="1">
      <alignment vertical="center"/>
    </xf>
    <xf numFmtId="41" fontId="28" fillId="0" borderId="0" xfId="43" applyNumberFormat="1" applyFont="1" applyAlignment="1">
      <alignment vertical="center"/>
    </xf>
    <xf numFmtId="0" fontId="40" fillId="0" borderId="3" xfId="0" applyFont="1" applyBorder="1" applyAlignment="1">
      <alignment horizontal="justify" wrapText="1"/>
    </xf>
    <xf numFmtId="0" fontId="40" fillId="0" borderId="3" xfId="0" applyFont="1" applyBorder="1" applyAlignment="1">
      <alignment horizontal="center" wrapText="1"/>
    </xf>
    <xf numFmtId="0" fontId="40" fillId="0" borderId="3" xfId="0" applyFont="1" applyBorder="1" applyAlignment="1">
      <alignment horizontal="right" wrapText="1"/>
    </xf>
    <xf numFmtId="0" fontId="41" fillId="0" borderId="0" xfId="43" applyNumberFormat="1" applyFont="1" applyAlignment="1" applyProtection="1">
      <alignment horizontal="center" vertical="center"/>
      <protection locked="0"/>
    </xf>
    <xf numFmtId="0" fontId="42" fillId="0" borderId="0" xfId="43" applyFont="1" applyAlignment="1">
      <alignment horizontal="left" vertical="center"/>
    </xf>
    <xf numFmtId="0" fontId="5" fillId="0" borderId="0" xfId="43" applyFont="1" applyAlignment="1">
      <alignment horizontal="left" vertical="center"/>
    </xf>
    <xf numFmtId="0" fontId="7" fillId="0" borderId="33" xfId="42" applyFont="1" applyBorder="1" applyAlignment="1">
      <alignment horizontal="left" vertical="top" wrapText="1"/>
    </xf>
    <xf numFmtId="0" fontId="4" fillId="0" borderId="0" xfId="42" applyFont="1" applyAlignment="1">
      <alignment vertical="center"/>
    </xf>
    <xf numFmtId="0" fontId="46" fillId="0" borderId="0" xfId="0" applyFont="1"/>
    <xf numFmtId="0" fontId="45" fillId="0" borderId="0" xfId="0" applyFont="1"/>
    <xf numFmtId="0" fontId="0" fillId="0" borderId="0" xfId="0" applyAlignment="1">
      <alignment wrapText="1"/>
    </xf>
    <xf numFmtId="198" fontId="10" fillId="0" borderId="10" xfId="34" applyNumberFormat="1" applyFont="1" applyBorder="1" applyAlignment="1">
      <alignment horizontal="center" vertical="center"/>
    </xf>
    <xf numFmtId="199" fontId="10" fillId="0" borderId="10" xfId="32" applyNumberFormat="1" applyFont="1" applyBorder="1" applyAlignment="1">
      <alignment horizontal="center" vertical="center"/>
    </xf>
    <xf numFmtId="0" fontId="47" fillId="6" borderId="3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3" fontId="12" fillId="2" borderId="3" xfId="0" applyNumberFormat="1" applyFont="1" applyFill="1" applyBorder="1" applyAlignment="1">
      <alignment horizontal="center" wrapText="1"/>
    </xf>
    <xf numFmtId="10" fontId="11" fillId="0" borderId="3" xfId="32" applyNumberFormat="1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left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left" vertical="center"/>
      <protection hidden="1"/>
    </xf>
    <xf numFmtId="0" fontId="7" fillId="0" borderId="0" xfId="0" applyFont="1" applyFill="1" applyAlignment="1" applyProtection="1">
      <alignment horizontal="center" vertical="center"/>
      <protection hidden="1"/>
    </xf>
    <xf numFmtId="0" fontId="19" fillId="0" borderId="0" xfId="41" applyAlignment="1">
      <alignment vertical="center"/>
    </xf>
    <xf numFmtId="0" fontId="0" fillId="0" borderId="0" xfId="0" applyAlignment="1">
      <alignment vertical="center"/>
    </xf>
    <xf numFmtId="0" fontId="46" fillId="0" borderId="0" xfId="41" applyFont="1" applyAlignment="1">
      <alignment vertical="center"/>
    </xf>
    <xf numFmtId="0" fontId="22" fillId="0" borderId="0" xfId="0" applyFont="1" applyAlignment="1">
      <alignment vertical="center"/>
    </xf>
    <xf numFmtId="0" fontId="38" fillId="0" borderId="0" xfId="0" applyFont="1" applyFill="1" applyBorder="1" applyAlignment="1">
      <alignment horizontal="left" vertical="center"/>
    </xf>
    <xf numFmtId="0" fontId="19" fillId="0" borderId="0" xfId="41" applyAlignment="1"/>
    <xf numFmtId="0" fontId="19" fillId="0" borderId="0" xfId="41"/>
    <xf numFmtId="0" fontId="61" fillId="0" borderId="0" xfId="40" applyFont="1" applyAlignment="1">
      <alignment vertical="center"/>
    </xf>
    <xf numFmtId="0" fontId="61" fillId="0" borderId="0" xfId="40" applyFont="1" applyFill="1" applyAlignment="1">
      <alignment vertical="center"/>
    </xf>
    <xf numFmtId="41" fontId="61" fillId="0" borderId="0" xfId="35" applyFont="1" applyAlignment="1">
      <alignment vertical="center"/>
    </xf>
    <xf numFmtId="0" fontId="61" fillId="0" borderId="0" xfId="40" applyFont="1"/>
    <xf numFmtId="0" fontId="62" fillId="0" borderId="0" xfId="40" applyFont="1" applyFill="1" applyAlignment="1">
      <alignment vertical="center"/>
    </xf>
    <xf numFmtId="206" fontId="19" fillId="0" borderId="0" xfId="40" applyNumberFormat="1" applyAlignment="1">
      <alignment horizontal="right" vertical="center"/>
    </xf>
    <xf numFmtId="0" fontId="20" fillId="0" borderId="0" xfId="0" applyFont="1" applyAlignment="1">
      <alignment vertical="center"/>
    </xf>
    <xf numFmtId="0" fontId="20" fillId="0" borderId="0" xfId="40" applyFont="1" applyFill="1" applyBorder="1" applyAlignment="1">
      <alignment horizontal="left" vertical="center"/>
    </xf>
    <xf numFmtId="0" fontId="19" fillId="0" borderId="0" xfId="40" applyAlignment="1">
      <alignment horizontal="left" vertical="center"/>
    </xf>
    <xf numFmtId="41" fontId="19" fillId="0" borderId="0" xfId="40" applyNumberFormat="1" applyAlignment="1">
      <alignment horizontal="left" vertical="center"/>
    </xf>
    <xf numFmtId="0" fontId="39" fillId="0" borderId="3" xfId="40" applyFont="1" applyBorder="1" applyAlignment="1">
      <alignment vertical="center"/>
    </xf>
    <xf numFmtId="178" fontId="19" fillId="0" borderId="3" xfId="40" applyNumberFormat="1" applyBorder="1" applyAlignment="1">
      <alignment horizontal="center" vertical="center"/>
    </xf>
    <xf numFmtId="3" fontId="63" fillId="0" borderId="3" xfId="0" applyNumberFormat="1" applyFont="1" applyBorder="1" applyAlignment="1">
      <alignment horizontal="center" wrapText="1"/>
    </xf>
    <xf numFmtId="41" fontId="10" fillId="0" borderId="3" xfId="35" applyFont="1" applyBorder="1" applyAlignment="1" applyProtection="1">
      <alignment horizontal="center" vertical="center"/>
      <protection hidden="1"/>
    </xf>
    <xf numFmtId="0" fontId="64" fillId="0" borderId="3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41" fontId="7" fillId="0" borderId="3" xfId="35" applyNumberFormat="1" applyFont="1" applyFill="1" applyBorder="1" applyAlignment="1" applyProtection="1">
      <alignment horizontal="center" vertical="center"/>
      <protection hidden="1"/>
    </xf>
    <xf numFmtId="10" fontId="7" fillId="0" borderId="3" xfId="32" applyNumberFormat="1" applyFont="1" applyFill="1" applyBorder="1" applyAlignment="1" applyProtection="1">
      <alignment horizontal="right" vertical="center"/>
      <protection hidden="1"/>
    </xf>
    <xf numFmtId="41" fontId="7" fillId="0" borderId="0" xfId="35" applyFont="1" applyBorder="1" applyAlignment="1" applyProtection="1">
      <alignment horizontal="left" vertical="center"/>
      <protection hidden="1"/>
    </xf>
    <xf numFmtId="0" fontId="7" fillId="0" borderId="3" xfId="0" applyFont="1" applyFill="1" applyBorder="1" applyAlignment="1" applyProtection="1">
      <alignment horizontal="center" vertical="center"/>
      <protection hidden="1"/>
    </xf>
    <xf numFmtId="41" fontId="12" fillId="0" borderId="3" xfId="35" applyFont="1" applyFill="1" applyBorder="1" applyAlignment="1" applyProtection="1">
      <alignment horizontal="center" vertical="center"/>
      <protection hidden="1"/>
    </xf>
    <xf numFmtId="0" fontId="19" fillId="0" borderId="3" xfId="40" applyBorder="1" applyAlignment="1">
      <alignment horizontal="center" vertical="center"/>
    </xf>
    <xf numFmtId="196" fontId="19" fillId="0" borderId="14" xfId="35" applyNumberFormat="1" applyFont="1" applyBorder="1" applyAlignment="1">
      <alignment horizontal="right" vertical="center"/>
    </xf>
    <xf numFmtId="196" fontId="19" fillId="0" borderId="7" xfId="35" applyNumberFormat="1" applyFont="1" applyBorder="1" applyAlignment="1">
      <alignment horizontal="right" vertical="center"/>
    </xf>
    <xf numFmtId="0" fontId="21" fillId="0" borderId="0" xfId="40" applyFont="1" applyAlignment="1">
      <alignment horizontal="center" vertical="center"/>
    </xf>
    <xf numFmtId="0" fontId="23" fillId="0" borderId="0" xfId="40" applyFont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18" fillId="0" borderId="0" xfId="43" applyNumberFormat="1" applyFont="1" applyAlignment="1" applyProtection="1">
      <alignment horizontal="center" vertical="center"/>
      <protection locked="0"/>
    </xf>
    <xf numFmtId="10" fontId="31" fillId="0" borderId="0" xfId="32" applyNumberFormat="1" applyFont="1" applyAlignment="1" applyProtection="1">
      <alignment horizontal="center" vertical="center"/>
      <protection locked="0"/>
    </xf>
    <xf numFmtId="0" fontId="31" fillId="0" borderId="0" xfId="43" quotePrefix="1" applyNumberFormat="1" applyFont="1" applyAlignment="1" applyProtection="1">
      <alignment horizontal="left" vertical="center"/>
      <protection locked="0"/>
    </xf>
    <xf numFmtId="201" fontId="26" fillId="0" borderId="0" xfId="38" applyNumberFormat="1" applyFont="1" applyAlignment="1">
      <alignment horizontal="center" vertical="center" shrinkToFit="1"/>
    </xf>
    <xf numFmtId="41" fontId="28" fillId="0" borderId="0" xfId="43" applyNumberFormat="1" applyFont="1" applyAlignment="1">
      <alignment horizontal="center" vertical="center"/>
    </xf>
    <xf numFmtId="200" fontId="28" fillId="0" borderId="0" xfId="43" applyNumberFormat="1" applyFont="1" applyAlignment="1" applyProtection="1">
      <alignment horizontal="center" vertical="center"/>
      <protection locked="0"/>
    </xf>
    <xf numFmtId="10" fontId="31" fillId="0" borderId="0" xfId="32" applyNumberFormat="1" applyFont="1" applyAlignment="1" applyProtection="1">
      <alignment horizontal="center" vertical="center" shrinkToFit="1"/>
      <protection locked="0"/>
    </xf>
    <xf numFmtId="203" fontId="31" fillId="0" borderId="0" xfId="43" applyNumberFormat="1" applyFont="1" applyAlignment="1" applyProtection="1">
      <alignment horizontal="center" vertical="center"/>
      <protection locked="0"/>
    </xf>
    <xf numFmtId="0" fontId="40" fillId="0" borderId="14" xfId="0" applyFont="1" applyBorder="1" applyAlignment="1">
      <alignment horizontal="center" wrapText="1"/>
    </xf>
    <xf numFmtId="0" fontId="40" fillId="0" borderId="2" xfId="0" applyFont="1" applyBorder="1" applyAlignment="1">
      <alignment horizontal="center" wrapText="1"/>
    </xf>
    <xf numFmtId="0" fontId="40" fillId="0" borderId="7" xfId="0" applyFont="1" applyBorder="1" applyAlignment="1">
      <alignment horizontal="center" wrapText="1"/>
    </xf>
    <xf numFmtId="10" fontId="26" fillId="0" borderId="0" xfId="32" applyNumberFormat="1" applyFont="1" applyAlignment="1">
      <alignment horizontal="center" vertical="center"/>
    </xf>
    <xf numFmtId="0" fontId="31" fillId="0" borderId="16" xfId="43" applyNumberFormat="1" applyFont="1" applyBorder="1" applyAlignment="1" applyProtection="1">
      <alignment horizontal="right" vertical="center"/>
      <protection locked="0"/>
    </xf>
    <xf numFmtId="10" fontId="28" fillId="0" borderId="0" xfId="32" applyNumberFormat="1" applyFont="1" applyAlignment="1">
      <alignment horizontal="center" vertical="center"/>
    </xf>
    <xf numFmtId="187" fontId="28" fillId="0" borderId="0" xfId="43" applyNumberFormat="1" applyFont="1" applyAlignment="1">
      <alignment horizontal="center" vertical="center" shrinkToFit="1"/>
    </xf>
    <xf numFmtId="41" fontId="28" fillId="0" borderId="0" xfId="35" applyFont="1" applyAlignment="1" applyProtection="1">
      <alignment horizontal="center" vertical="center" shrinkToFit="1"/>
      <protection locked="0"/>
    </xf>
    <xf numFmtId="191" fontId="28" fillId="0" borderId="0" xfId="43" applyNumberFormat="1" applyFont="1" applyAlignment="1" applyProtection="1">
      <alignment horizontal="center" vertical="center"/>
      <protection locked="0"/>
    </xf>
    <xf numFmtId="0" fontId="7" fillId="0" borderId="0" xfId="43" applyFont="1" applyAlignment="1">
      <alignment horizontal="left" vertical="top" wrapText="1"/>
    </xf>
    <xf numFmtId="0" fontId="27" fillId="0" borderId="0" xfId="43" applyFont="1" applyFill="1" applyBorder="1" applyAlignment="1">
      <alignment horizontal="center" vertical="center" wrapText="1"/>
    </xf>
    <xf numFmtId="0" fontId="30" fillId="0" borderId="0" xfId="43" applyNumberFormat="1" applyFont="1" applyAlignment="1" applyProtection="1">
      <alignment horizontal="center" vertical="center"/>
      <protection locked="0"/>
    </xf>
    <xf numFmtId="0" fontId="30" fillId="0" borderId="0" xfId="43" quotePrefix="1" applyNumberFormat="1" applyFont="1" applyAlignment="1" applyProtection="1">
      <alignment horizontal="center" vertical="center"/>
      <protection locked="0"/>
    </xf>
    <xf numFmtId="0" fontId="28" fillId="0" borderId="0" xfId="43" applyNumberFormat="1" applyFont="1" applyAlignment="1" applyProtection="1">
      <alignment horizontal="center" vertical="center"/>
      <protection locked="0"/>
    </xf>
    <xf numFmtId="0" fontId="28" fillId="0" borderId="0" xfId="43" quotePrefix="1" applyNumberFormat="1" applyFont="1" applyAlignment="1" applyProtection="1">
      <alignment horizontal="right" vertical="center"/>
      <protection locked="0"/>
    </xf>
    <xf numFmtId="205" fontId="28" fillId="0" borderId="0" xfId="38" applyNumberFormat="1" applyFont="1" applyAlignment="1">
      <alignment horizontal="center" vertical="center" shrinkToFit="1"/>
    </xf>
    <xf numFmtId="10" fontId="29" fillId="0" borderId="0" xfId="32" applyNumberFormat="1" applyFont="1" applyAlignment="1" applyProtection="1">
      <alignment horizontal="center" vertical="center"/>
      <protection locked="0"/>
    </xf>
    <xf numFmtId="0" fontId="28" fillId="0" borderId="48" xfId="43" applyNumberFormat="1" applyFont="1" applyBorder="1" applyAlignment="1" applyProtection="1">
      <alignment horizontal="center" vertical="center" shrinkToFit="1"/>
      <protection locked="0"/>
    </xf>
    <xf numFmtId="0" fontId="28" fillId="0" borderId="16" xfId="43" applyNumberFormat="1" applyFont="1" applyBorder="1" applyAlignment="1" applyProtection="1">
      <alignment horizontal="center" vertical="center" shrinkToFit="1"/>
      <protection locked="0"/>
    </xf>
    <xf numFmtId="0" fontId="7" fillId="0" borderId="37" xfId="42" applyFont="1" applyBorder="1" applyAlignment="1">
      <alignment horizontal="center" vertical="center"/>
    </xf>
    <xf numFmtId="0" fontId="5" fillId="5" borderId="60" xfId="42" applyFont="1" applyFill="1" applyBorder="1" applyAlignment="1">
      <alignment horizontal="center" vertical="center"/>
    </xf>
    <xf numFmtId="187" fontId="7" fillId="0" borderId="0" xfId="34" applyNumberFormat="1" applyFont="1" applyBorder="1" applyAlignment="1">
      <alignment horizontal="center" vertical="center"/>
    </xf>
    <xf numFmtId="0" fontId="5" fillId="5" borderId="61" xfId="42" applyFont="1" applyFill="1" applyBorder="1" applyAlignment="1">
      <alignment horizontal="center" vertical="center"/>
    </xf>
    <xf numFmtId="0" fontId="5" fillId="5" borderId="62" xfId="42" applyFont="1" applyFill="1" applyBorder="1" applyAlignment="1">
      <alignment horizontal="center" vertical="center"/>
    </xf>
    <xf numFmtId="0" fontId="7" fillId="0" borderId="47" xfId="42" applyFont="1" applyBorder="1" applyAlignment="1">
      <alignment horizontal="left" vertical="top" wrapText="1"/>
    </xf>
    <xf numFmtId="0" fontId="7" fillId="0" borderId="6" xfId="42" applyFont="1" applyBorder="1" applyAlignment="1">
      <alignment horizontal="left" vertical="top" wrapText="1"/>
    </xf>
    <xf numFmtId="0" fontId="5" fillId="0" borderId="39" xfId="42" applyFont="1" applyBorder="1" applyAlignment="1">
      <alignment horizontal="center" vertical="center"/>
    </xf>
    <xf numFmtId="0" fontId="5" fillId="0" borderId="26" xfId="42" applyFont="1" applyBorder="1" applyAlignment="1">
      <alignment horizontal="center" vertical="center"/>
    </xf>
    <xf numFmtId="0" fontId="5" fillId="0" borderId="35" xfId="42" applyFont="1" applyBorder="1" applyAlignment="1">
      <alignment horizontal="center" vertical="center"/>
    </xf>
    <xf numFmtId="0" fontId="5" fillId="0" borderId="19" xfId="42" applyFont="1" applyBorder="1" applyAlignment="1">
      <alignment horizontal="center" vertical="center"/>
    </xf>
    <xf numFmtId="0" fontId="5" fillId="0" borderId="40" xfId="42" applyFont="1" applyBorder="1" applyAlignment="1">
      <alignment horizontal="center" vertical="center"/>
    </xf>
    <xf numFmtId="0" fontId="5" fillId="0" borderId="28" xfId="42" applyFont="1" applyBorder="1" applyAlignment="1">
      <alignment horizontal="center" vertical="center"/>
    </xf>
    <xf numFmtId="0" fontId="47" fillId="2" borderId="3" xfId="0" applyFont="1" applyFill="1" applyBorder="1" applyAlignment="1">
      <alignment horizontal="center" wrapText="1"/>
    </xf>
    <xf numFmtId="10" fontId="37" fillId="5" borderId="44" xfId="32" applyNumberFormat="1" applyFont="1" applyFill="1" applyBorder="1" applyAlignment="1">
      <alignment horizontal="center" vertical="center"/>
    </xf>
    <xf numFmtId="10" fontId="37" fillId="5" borderId="63" xfId="32" applyNumberFormat="1" applyFont="1" applyFill="1" applyBorder="1" applyAlignment="1">
      <alignment horizontal="center" vertical="center"/>
    </xf>
    <xf numFmtId="187" fontId="7" fillId="0" borderId="15" xfId="34" applyNumberFormat="1" applyFont="1" applyBorder="1" applyAlignment="1">
      <alignment horizontal="center" vertical="center"/>
    </xf>
    <xf numFmtId="0" fontId="7" fillId="0" borderId="53" xfId="42" applyFont="1" applyBorder="1" applyAlignment="1">
      <alignment horizontal="center" vertical="center"/>
    </xf>
    <xf numFmtId="0" fontId="7" fillId="0" borderId="54" xfId="42" applyFont="1" applyBorder="1" applyAlignment="1">
      <alignment horizontal="center" vertical="center"/>
    </xf>
    <xf numFmtId="0" fontId="35" fillId="0" borderId="0" xfId="42" applyFont="1" applyAlignment="1">
      <alignment horizontal="center" vertical="center"/>
    </xf>
    <xf numFmtId="187" fontId="7" fillId="0" borderId="6" xfId="34" applyNumberFormat="1" applyFont="1" applyBorder="1" applyAlignment="1">
      <alignment horizontal="center" vertical="center"/>
    </xf>
    <xf numFmtId="0" fontId="16" fillId="2" borderId="50" xfId="42" applyFont="1" applyFill="1" applyBorder="1" applyAlignment="1">
      <alignment horizontal="center" vertical="center" shrinkToFit="1"/>
    </xf>
    <xf numFmtId="0" fontId="16" fillId="2" borderId="51" xfId="42" applyFont="1" applyFill="1" applyBorder="1" applyAlignment="1">
      <alignment horizontal="center" vertical="center" shrinkToFit="1"/>
    </xf>
    <xf numFmtId="0" fontId="16" fillId="2" borderId="1" xfId="42" applyFont="1" applyFill="1" applyBorder="1" applyAlignment="1">
      <alignment horizontal="left" vertical="center" shrinkToFit="1"/>
    </xf>
    <xf numFmtId="0" fontId="16" fillId="2" borderId="52" xfId="42" applyFont="1" applyFill="1" applyBorder="1" applyAlignment="1">
      <alignment horizontal="left" vertical="center" shrinkToFit="1"/>
    </xf>
    <xf numFmtId="181" fontId="19" fillId="0" borderId="6" xfId="40" applyNumberFormat="1" applyBorder="1" applyAlignment="1">
      <alignment vertical="center"/>
    </xf>
    <xf numFmtId="0" fontId="5" fillId="0" borderId="55" xfId="42" applyFont="1" applyBorder="1" applyAlignment="1">
      <alignment horizontal="center" vertical="center"/>
    </xf>
    <xf numFmtId="0" fontId="5" fillId="0" borderId="56" xfId="42" applyFont="1" applyBorder="1" applyAlignment="1">
      <alignment horizontal="center" vertical="center"/>
    </xf>
    <xf numFmtId="0" fontId="43" fillId="0" borderId="57" xfId="42" applyFont="1" applyBorder="1" applyAlignment="1">
      <alignment horizontal="left" vertical="center" wrapText="1"/>
    </xf>
    <xf numFmtId="0" fontId="43" fillId="0" borderId="58" xfId="42" applyFont="1" applyBorder="1" applyAlignment="1">
      <alignment horizontal="left" vertical="center" wrapText="1"/>
    </xf>
    <xf numFmtId="0" fontId="43" fillId="0" borderId="59" xfId="42" applyFont="1" applyBorder="1" applyAlignment="1">
      <alignment horizontal="left" vertical="center" wrapText="1"/>
    </xf>
    <xf numFmtId="0" fontId="7" fillId="0" borderId="49" xfId="42" applyFont="1" applyBorder="1" applyAlignment="1">
      <alignment horizontal="center" vertical="center"/>
    </xf>
    <xf numFmtId="0" fontId="13" fillId="0" borderId="3" xfId="0" applyFont="1" applyBorder="1" applyAlignment="1" applyProtection="1">
      <alignment horizontal="center" vertical="center"/>
      <protection hidden="1"/>
    </xf>
    <xf numFmtId="0" fontId="7" fillId="0" borderId="26" xfId="0" applyFont="1" applyFill="1" applyBorder="1" applyAlignment="1" applyProtection="1">
      <alignment horizontal="center" vertical="center"/>
      <protection hidden="1"/>
    </xf>
    <xf numFmtId="0" fontId="7" fillId="0" borderId="19" xfId="0" applyFont="1" applyFill="1" applyBorder="1" applyAlignment="1" applyProtection="1">
      <alignment horizontal="center" vertical="center"/>
      <protection hidden="1"/>
    </xf>
    <xf numFmtId="0" fontId="7" fillId="0" borderId="28" xfId="0" applyFont="1" applyFill="1" applyBorder="1" applyAlignment="1" applyProtection="1">
      <alignment horizontal="center" vertical="center"/>
      <protection hidden="1"/>
    </xf>
    <xf numFmtId="0" fontId="7" fillId="0" borderId="9" xfId="0" applyFon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/>
      <protection hidden="1"/>
    </xf>
    <xf numFmtId="0" fontId="7" fillId="0" borderId="8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21" fillId="0" borderId="0" xfId="0" applyFont="1" applyAlignment="1">
      <alignment horizontal="center" vertical="center"/>
    </xf>
  </cellXfs>
  <cellStyles count="117">
    <cellStyle name="??&amp;O?&amp;H?_x0008__x000f__x0007_?_x0007__x0001__x0001_" xfId="1"/>
    <cellStyle name="??&amp;O?&amp;H?_x0008_??_x0007__x0001__x0001_" xfId="2"/>
    <cellStyle name="Calc Currency (0)" xfId="3"/>
    <cellStyle name="category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ollar (zero dec)" xfId="12"/>
    <cellStyle name="Entered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RevList" xfId="23"/>
    <cellStyle name="subhead" xfId="24"/>
    <cellStyle name="Subtotal" xfId="25"/>
    <cellStyle name="기본숫자" xfId="26"/>
    <cellStyle name="뒤에 오는 하이퍼링크_대치오피스텔(가실행3차-철콘변경,습식-최대연)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" xfId="32" builtinId="5"/>
    <cellStyle name="백분율 2" xfId="46"/>
    <cellStyle name="뷭?_BOOKSHIP" xfId="33"/>
    <cellStyle name="쉼표" xfId="34" builtinId="3"/>
    <cellStyle name="쉼표 [0]" xfId="35" builtinId="6"/>
    <cellStyle name="쉼표 [0] 10" xfId="47"/>
    <cellStyle name="쉼표 [0] 2" xfId="48"/>
    <cellStyle name="쉼표 [0] 3" xfId="45"/>
    <cellStyle name="쉼표 10" xfId="49"/>
    <cellStyle name="쉼표 11" xfId="50"/>
    <cellStyle name="쉼표 12" xfId="51"/>
    <cellStyle name="쉼표 13" xfId="52"/>
    <cellStyle name="쉼표 14" xfId="53"/>
    <cellStyle name="쉼표 15" xfId="54"/>
    <cellStyle name="쉼표 16" xfId="55"/>
    <cellStyle name="쉼표 17" xfId="56"/>
    <cellStyle name="쉼표 18" xfId="57"/>
    <cellStyle name="쉼표 19" xfId="58"/>
    <cellStyle name="쉼표 2" xfId="59"/>
    <cellStyle name="쉼표 20" xfId="60"/>
    <cellStyle name="쉼표 21" xfId="61"/>
    <cellStyle name="쉼표 22" xfId="62"/>
    <cellStyle name="쉼표 23" xfId="63"/>
    <cellStyle name="쉼표 24" xfId="64"/>
    <cellStyle name="쉼표 25" xfId="65"/>
    <cellStyle name="쉼표 26" xfId="66"/>
    <cellStyle name="쉼표 27" xfId="67"/>
    <cellStyle name="쉼표 28" xfId="68"/>
    <cellStyle name="쉼표 29" xfId="69"/>
    <cellStyle name="쉼표 3" xfId="70"/>
    <cellStyle name="쉼표 30" xfId="71"/>
    <cellStyle name="쉼표 31" xfId="72"/>
    <cellStyle name="쉼표 32" xfId="73"/>
    <cellStyle name="쉼표 33" xfId="74"/>
    <cellStyle name="쉼표 34" xfId="75"/>
    <cellStyle name="쉼표 35" xfId="76"/>
    <cellStyle name="쉼표 4" xfId="77"/>
    <cellStyle name="쉼표 5" xfId="78"/>
    <cellStyle name="쉼표 6" xfId="79"/>
    <cellStyle name="쉼표 7" xfId="80"/>
    <cellStyle name="쉼표 8" xfId="81"/>
    <cellStyle name="쉼표 9" xfId="82"/>
    <cellStyle name="콤마 [0]_ 전기" xfId="36"/>
    <cellStyle name="콤마_ 전기" xfId="37"/>
    <cellStyle name="통화 [0]" xfId="38" builtinId="7"/>
    <cellStyle name="통화 [0] 2" xfId="83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44"/>
    <cellStyle name="표준 30" xfId="105"/>
    <cellStyle name="표준 31" xfId="106"/>
    <cellStyle name="표준 32" xfId="107"/>
    <cellStyle name="표준 33" xfId="108"/>
    <cellStyle name="표준 34" xfId="109"/>
    <cellStyle name="표준 35" xfId="110"/>
    <cellStyle name="표준 4" xfId="111"/>
    <cellStyle name="표준 5" xfId="112"/>
    <cellStyle name="표준 6" xfId="113"/>
    <cellStyle name="표준 7" xfId="114"/>
    <cellStyle name="표준 8" xfId="115"/>
    <cellStyle name="표준 9" xfId="116"/>
    <cellStyle name="標準_Akia(F）-8" xfId="39"/>
    <cellStyle name="표준_감리자지정신청(진천주거복합)" xfId="40"/>
    <cellStyle name="표준_감리자지정신청시 참고 서식" xfId="41"/>
    <cellStyle name="표준_쌍용감리(전기,통신,소방)산출내역서" xfId="42"/>
    <cellStyle name="표준_통신감리산출내역서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51204;&#52404;-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&#54632;/&#51088;&#47308;&#49892;/&#49892;&#54665;&#50696;&#49328;/&#52285;&#46041;/&#52285;&#46041;&#49892;&#54665;/ZLHK/DATA/&#47925;&#54788;&#475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1.%20&#47785;&#54252;%20&#50725;&#50516;&#51648;&#44396;%20&#44277;&#46041;%201,2&#48660;&#47085;%20&#48512;&#50689;&#50500;&#54028;&#53944;%20(&#51204;&#44592;.&#53685;&#49888;.&#49548;&#48169;)05.03.21%20-%20&#49888;&#48277;&#51201;&#50857;/&#44204;&#51201;&#49436;(&#49345;&#51452;.&#48708;&#49345;&#51452;)/&#44204;&#51201;&#49436;(&#49892;&#48708;&#51221;&#50529;&#44032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Public\(&#51452;)&#46041;&#50864;E&amp;C%20&#51204;&#44592;&#44048;&#47532;&#48512;\&#44204;%20%20&#51201;%20%20&#49436;%20(&#23609;)\99-25-01.%20&#51204;&#44592;&#44048;&#47532;&#48708;(&#50577;&#49885;)%20&#51228;2005-7&#54840;%20&#51201;&#50857;(&#51204;&#44592;.&#53685;&#49888;.&#49548;&#48169;)%2005.04.01\&#51649;&#51217;&#44221;&#48708;(&#52264;&#47049;&#48708;.&#49324;&#47924;&#50896;&#44553;&#47308;.&#46020;&#49436;&#51064;&#49604;&#48708;%20&#54252;&#54632;)\&#44204;&#51201;&#49436;\&#49548;&#48169;&#44048;&#47532;&#45824;&#44032;%20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%20(3)/&#44048;&#47532;&#44288;&#47144;(&#49884;&#52397;&#50577;&#49885;&#54801;&#51032;)/&#44148;&#52629;/&#44592;&#53440;&#52280;&#44256;&#49324;&#54637;/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2.%20(&#51452;)&#49752;&#46972;&#51064;(&#51204;&#44592;.&#53685;&#49888;.&#49548;&#48169;)05.03.22%20-%20&#49888;&#48277;&#51201;&#50857;/&#44204;&#51201;&#49436;/&#44204;&#51201;&#49436;(&#51221;&#50529;&#51201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동우아산"/>
      <sheetName val="사업개요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view="pageBreakPreview" workbookViewId="0">
      <selection activeCell="F13" sqref="F13"/>
    </sheetView>
  </sheetViews>
  <sheetFormatPr defaultRowHeight="13.5"/>
  <cols>
    <col min="1" max="1" width="14.77734375" style="33" customWidth="1"/>
    <col min="2" max="2" width="13.5546875" style="33" customWidth="1"/>
    <col min="3" max="4" width="18.88671875" style="33" customWidth="1"/>
    <col min="5" max="5" width="8.88671875" style="33"/>
    <col min="6" max="6" width="11.21875" style="33" bestFit="1" customWidth="1"/>
    <col min="7" max="7" width="10.5546875" style="33" bestFit="1" customWidth="1"/>
    <col min="8" max="9" width="8.88671875" style="33"/>
    <col min="10" max="10" width="10.5546875" style="33" bestFit="1" customWidth="1"/>
    <col min="11" max="16384" width="8.88671875" style="33"/>
  </cols>
  <sheetData>
    <row r="1" spans="1:4" s="25" customFormat="1" ht="25.5">
      <c r="A1" s="261" t="s">
        <v>119</v>
      </c>
      <c r="B1" s="261"/>
      <c r="C1" s="261"/>
      <c r="D1" s="261"/>
    </row>
    <row r="2" spans="1:4" s="25" customFormat="1" ht="17.25" customHeight="1"/>
    <row r="3" spans="1:4" s="25" customFormat="1" ht="17.25" customHeight="1"/>
    <row r="4" spans="1:4" s="25" customFormat="1" ht="17.25" customHeight="1">
      <c r="A4" s="26" t="s">
        <v>120</v>
      </c>
    </row>
    <row r="5" spans="1:4" s="25" customFormat="1" ht="17.25" customHeight="1">
      <c r="A5" s="244" t="e">
        <f>#REF!&amp;" 신축공사"</f>
        <v>#REF!</v>
      </c>
    </row>
    <row r="6" spans="1:4" s="25" customFormat="1" ht="17.25" customHeight="1"/>
    <row r="7" spans="1:4" s="25" customFormat="1" ht="17.25" customHeight="1">
      <c r="A7" s="26" t="s">
        <v>121</v>
      </c>
    </row>
    <row r="8" spans="1:4" s="25" customFormat="1" ht="17.25" customHeight="1">
      <c r="A8" s="244" t="e">
        <f>#REF!</f>
        <v>#REF!</v>
      </c>
    </row>
    <row r="9" spans="1:4" s="25" customFormat="1" ht="17.25" customHeight="1"/>
    <row r="10" spans="1:4" s="25" customFormat="1" ht="17.25" customHeight="1">
      <c r="A10" s="26" t="s">
        <v>122</v>
      </c>
    </row>
    <row r="11" spans="1:4" s="25" customFormat="1" ht="17.25" customHeight="1">
      <c r="A11" s="244" t="e">
        <f>#REF!</f>
        <v>#REF!</v>
      </c>
    </row>
    <row r="12" spans="1:4" s="25" customFormat="1" ht="17.25" customHeight="1">
      <c r="A12" s="244" t="e">
        <f>#REF!&amp;" 대표이사 "&amp;#REF!&amp;" (☎"&amp;#REF!&amp;")"</f>
        <v>#REF!</v>
      </c>
    </row>
    <row r="13" spans="1:4" s="25" customFormat="1" ht="17.25" customHeight="1"/>
    <row r="14" spans="1:4" s="25" customFormat="1" ht="17.25" customHeight="1">
      <c r="A14" s="26" t="s">
        <v>123</v>
      </c>
    </row>
    <row r="15" spans="1:4" s="25" customFormat="1" ht="17.25" customHeight="1">
      <c r="A15" s="244" t="e">
        <f>#REF!</f>
        <v>#REF!</v>
      </c>
    </row>
    <row r="16" spans="1:4" s="25" customFormat="1" ht="17.25" customHeight="1">
      <c r="A16" s="25" t="e">
        <f>#REF!&amp;" 대표이사 "&amp;#REF!&amp;" (☎"&amp;#REF!&amp;")"</f>
        <v>#REF!</v>
      </c>
    </row>
    <row r="17" spans="1:6" s="25" customFormat="1" ht="17.25" customHeight="1">
      <c r="A17" s="245" t="e">
        <f>#REF!</f>
        <v>#REF!</v>
      </c>
    </row>
    <row r="18" spans="1:6" s="25" customFormat="1" ht="17.25" customHeight="1">
      <c r="A18" s="245" t="e">
        <f>#REF!&amp;" 대표이사 한주엽"&amp;" ("&amp;#REF!&amp;")"</f>
        <v>#REF!</v>
      </c>
    </row>
    <row r="19" spans="1:6" s="25" customFormat="1" ht="17.25" customHeight="1">
      <c r="A19" s="26" t="s">
        <v>124</v>
      </c>
    </row>
    <row r="20" spans="1:6" s="25" customFormat="1" ht="17.25" customHeight="1">
      <c r="A20" s="25" t="e">
        <f>A11</f>
        <v>#REF!</v>
      </c>
    </row>
    <row r="21" spans="1:6" s="25" customFormat="1" ht="17.25" customHeight="1">
      <c r="A21" s="25" t="e">
        <f>A12</f>
        <v>#REF!</v>
      </c>
    </row>
    <row r="22" spans="1:6" s="25" customFormat="1" ht="17.25" customHeight="1"/>
    <row r="23" spans="1:6" s="25" customFormat="1" ht="17.25" customHeight="1">
      <c r="A23" s="26" t="e">
        <f>"6. 주택건설사업계획승인신청일 : "&amp;#REF!</f>
        <v>#REF!</v>
      </c>
    </row>
    <row r="24" spans="1:6" s="25" customFormat="1" ht="17.25" customHeight="1">
      <c r="A24" s="194" t="e">
        <f>"    주택건설사업계획승인일       : "&amp;#REF!</f>
        <v>#REF!</v>
      </c>
    </row>
    <row r="25" spans="1:6" s="25" customFormat="1" ht="17.25" customHeight="1"/>
    <row r="26" spans="1:6" s="25" customFormat="1" ht="17.25" customHeight="1">
      <c r="A26" s="26" t="s">
        <v>125</v>
      </c>
    </row>
    <row r="27" spans="1:6" s="25" customFormat="1" ht="17.25" customHeight="1">
      <c r="A27" s="193" t="s">
        <v>244</v>
      </c>
      <c r="B27" s="195" t="e">
        <f>#REF!</f>
        <v>#REF!</v>
      </c>
      <c r="C27" s="196" t="e">
        <f>B27*0.3025</f>
        <v>#REF!</v>
      </c>
      <c r="F27" s="242"/>
    </row>
    <row r="28" spans="1:6" s="25" customFormat="1" ht="17.25" customHeight="1">
      <c r="A28" s="197" t="s">
        <v>245</v>
      </c>
      <c r="B28" s="198" t="e">
        <f>#REF!</f>
        <v>#REF!</v>
      </c>
      <c r="C28" s="196" t="e">
        <f>B28*0.3025</f>
        <v>#REF!</v>
      </c>
      <c r="D28" s="242" t="e">
        <f>"/용적율 "&amp;#REF!*100&amp;" %"</f>
        <v>#REF!</v>
      </c>
      <c r="F28" s="242"/>
    </row>
    <row r="29" spans="1:6" s="25" customFormat="1" ht="17.25" customHeight="1">
      <c r="A29" s="197" t="s">
        <v>326</v>
      </c>
      <c r="B29" s="198" t="e">
        <f>#REF!</f>
        <v>#REF!</v>
      </c>
      <c r="C29" s="196" t="e">
        <f>B29*0.3025</f>
        <v>#REF!</v>
      </c>
      <c r="D29" s="242" t="e">
        <f>"/건폐율 "&amp;#REF!*100&amp;" %"</f>
        <v>#REF!</v>
      </c>
      <c r="F29" s="242"/>
    </row>
    <row r="30" spans="1:6" s="25" customFormat="1" ht="17.25" customHeight="1">
      <c r="A30" s="193" t="s">
        <v>324</v>
      </c>
      <c r="B30" s="25" t="e">
        <f>#REF!</f>
        <v>#REF!</v>
      </c>
    </row>
    <row r="31" spans="1:6" s="25" customFormat="1" ht="17.25" customHeight="1">
      <c r="A31" s="243" t="s">
        <v>325</v>
      </c>
      <c r="B31" s="192" t="e">
        <f>#REF!</f>
        <v>#REF!</v>
      </c>
    </row>
    <row r="32" spans="1:6" s="25" customFormat="1" ht="17.25" customHeight="1">
      <c r="A32" s="27" t="s">
        <v>126</v>
      </c>
    </row>
    <row r="33" spans="1:6" s="25" customFormat="1" ht="17.25" customHeight="1">
      <c r="A33" s="199" t="s">
        <v>328</v>
      </c>
      <c r="B33" s="28" t="s">
        <v>127</v>
      </c>
      <c r="C33" s="28" t="s">
        <v>128</v>
      </c>
      <c r="D33" s="28" t="s">
        <v>129</v>
      </c>
    </row>
    <row r="34" spans="1:6" s="25" customFormat="1" ht="17.25" customHeight="1">
      <c r="A34" s="247">
        <f>D34</f>
        <v>109.2869</v>
      </c>
      <c r="B34" s="29">
        <v>280</v>
      </c>
      <c r="C34" s="30">
        <v>84.995900000000006</v>
      </c>
      <c r="D34" s="30">
        <v>109.2869</v>
      </c>
    </row>
    <row r="35" spans="1:6" s="25" customFormat="1" ht="17.25" customHeight="1">
      <c r="A35" s="247">
        <f>D35</f>
        <v>109.98009999999999</v>
      </c>
      <c r="B35" s="29">
        <v>280</v>
      </c>
      <c r="C35" s="30">
        <v>84.998999999999995</v>
      </c>
      <c r="D35" s="30">
        <v>109.98009999999999</v>
      </c>
    </row>
    <row r="36" spans="1:6" s="25" customFormat="1" ht="17.25" customHeight="1">
      <c r="A36" s="247">
        <f>D36</f>
        <v>109.9393</v>
      </c>
      <c r="B36" s="29">
        <v>88</v>
      </c>
      <c r="C36" s="30">
        <v>84.998999999999995</v>
      </c>
      <c r="D36" s="30">
        <v>109.9393</v>
      </c>
    </row>
    <row r="37" spans="1:6" s="25" customFormat="1" ht="17.25" customHeight="1">
      <c r="A37" s="199"/>
      <c r="B37" s="29"/>
      <c r="C37" s="30"/>
      <c r="D37" s="30"/>
    </row>
    <row r="38" spans="1:6" s="25" customFormat="1" ht="17.25" customHeight="1">
      <c r="A38" s="199"/>
      <c r="B38" s="29"/>
      <c r="C38" s="30"/>
      <c r="D38" s="30"/>
    </row>
    <row r="39" spans="1:6" s="25" customFormat="1" ht="17.25" customHeight="1">
      <c r="A39" s="28"/>
      <c r="B39" s="29"/>
      <c r="C39" s="30"/>
      <c r="D39" s="30"/>
    </row>
    <row r="40" spans="1:6" s="25" customFormat="1" ht="17.25" customHeight="1">
      <c r="A40" s="28" t="s">
        <v>106</v>
      </c>
      <c r="B40" s="29">
        <f>SUM(B34:B39)</f>
        <v>648</v>
      </c>
      <c r="C40" s="31"/>
      <c r="D40" s="31"/>
      <c r="F40" s="32"/>
    </row>
    <row r="41" spans="1:6" ht="17.25" customHeight="1"/>
    <row r="42" spans="1:6" s="25" customFormat="1" ht="17.25" customHeight="1">
      <c r="A42" s="26" t="s">
        <v>130</v>
      </c>
    </row>
    <row r="43" spans="1:6" s="25" customFormat="1" ht="17.25" customHeight="1">
      <c r="A43" s="193" t="s">
        <v>246</v>
      </c>
      <c r="B43" s="192" t="e">
        <f>#REF!</f>
        <v>#REF!</v>
      </c>
      <c r="C43" s="193" t="s">
        <v>247</v>
      </c>
    </row>
    <row r="44" spans="1:6" s="25" customFormat="1" ht="17.25" customHeight="1">
      <c r="A44" s="193" t="s">
        <v>248</v>
      </c>
      <c r="B44" s="192" t="e">
        <f>#REF!</f>
        <v>#REF!</v>
      </c>
      <c r="C44" s="193" t="s">
        <v>247</v>
      </c>
    </row>
    <row r="45" spans="1:6" s="25" customFormat="1" ht="17.25" customHeight="1">
      <c r="A45" s="193" t="s">
        <v>249</v>
      </c>
      <c r="B45" s="192" t="e">
        <f>#REF!</f>
        <v>#REF!</v>
      </c>
      <c r="C45" s="193" t="s">
        <v>247</v>
      </c>
    </row>
    <row r="46" spans="1:6" s="25" customFormat="1" ht="17.25" customHeight="1">
      <c r="A46" s="258" t="s">
        <v>131</v>
      </c>
      <c r="B46" s="258"/>
      <c r="C46" s="258" t="s">
        <v>132</v>
      </c>
      <c r="D46" s="258"/>
    </row>
    <row r="47" spans="1:6" s="25" customFormat="1" ht="17.25" customHeight="1">
      <c r="A47" s="258" t="s">
        <v>133</v>
      </c>
      <c r="B47" s="258"/>
      <c r="C47" s="259" t="e">
        <f>#REF!</f>
        <v>#REF!</v>
      </c>
      <c r="D47" s="260"/>
    </row>
    <row r="48" spans="1:6" s="25" customFormat="1" ht="17.25" customHeight="1">
      <c r="A48" s="258" t="s">
        <v>134</v>
      </c>
      <c r="B48" s="258"/>
      <c r="C48" s="259" t="s">
        <v>135</v>
      </c>
      <c r="D48" s="260"/>
    </row>
    <row r="49" spans="1:10" s="25" customFormat="1" ht="17.25" customHeight="1">
      <c r="A49" s="258" t="s">
        <v>136</v>
      </c>
      <c r="B49" s="258"/>
      <c r="C49" s="259" t="e">
        <f>#REF!</f>
        <v>#REF!</v>
      </c>
      <c r="D49" s="260"/>
      <c r="J49" s="34"/>
    </row>
    <row r="50" spans="1:10" s="25" customFormat="1" ht="17.25" customHeight="1">
      <c r="A50" s="258" t="s">
        <v>137</v>
      </c>
      <c r="B50" s="258"/>
      <c r="C50" s="259" t="e">
        <f>SUM(C47:D49)</f>
        <v>#REF!</v>
      </c>
      <c r="D50" s="260"/>
    </row>
    <row r="51" spans="1:10" s="25" customFormat="1" ht="17.25" customHeight="1"/>
    <row r="52" spans="1:10" s="25" customFormat="1" ht="17.25" customHeight="1">
      <c r="A52" s="25" t="s">
        <v>138</v>
      </c>
    </row>
    <row r="53" spans="1:10" s="25" customFormat="1" ht="17.25" customHeight="1">
      <c r="A53" s="258" t="s">
        <v>131</v>
      </c>
      <c r="B53" s="258"/>
      <c r="C53" s="258" t="s">
        <v>132</v>
      </c>
      <c r="D53" s="258"/>
    </row>
    <row r="54" spans="1:10" s="25" customFormat="1" ht="17.25" customHeight="1">
      <c r="A54" s="258" t="s">
        <v>139</v>
      </c>
      <c r="B54" s="258"/>
      <c r="C54" s="259" t="e">
        <f>#REF!</f>
        <v>#REF!</v>
      </c>
      <c r="D54" s="260"/>
    </row>
    <row r="55" spans="1:10" s="25" customFormat="1" ht="17.25" customHeight="1">
      <c r="A55" s="258" t="s">
        <v>140</v>
      </c>
      <c r="B55" s="258"/>
      <c r="C55" s="259" t="e">
        <f>#REF!</f>
        <v>#REF!</v>
      </c>
      <c r="D55" s="260"/>
    </row>
    <row r="56" spans="1:10" s="25" customFormat="1" ht="17.25" customHeight="1">
      <c r="A56" s="258" t="s">
        <v>141</v>
      </c>
      <c r="B56" s="258"/>
      <c r="C56" s="259" t="e">
        <f>#REF!</f>
        <v>#REF!</v>
      </c>
      <c r="D56" s="260"/>
    </row>
    <row r="57" spans="1:10" s="25" customFormat="1" ht="17.25" customHeight="1">
      <c r="A57" s="258" t="s">
        <v>142</v>
      </c>
      <c r="B57" s="258"/>
      <c r="C57" s="259" t="e">
        <f>SUM(#REF!)</f>
        <v>#REF!</v>
      </c>
      <c r="D57" s="260"/>
    </row>
    <row r="58" spans="1:10" s="25" customFormat="1" ht="17.25" customHeight="1">
      <c r="A58" s="258" t="s">
        <v>137</v>
      </c>
      <c r="B58" s="258"/>
      <c r="C58" s="259" t="e">
        <f>SUM(C54:D57)</f>
        <v>#REF!</v>
      </c>
      <c r="D58" s="260"/>
    </row>
    <row r="59" spans="1:10" s="35" customFormat="1"/>
    <row r="60" spans="1:10" s="35" customFormat="1">
      <c r="D60" s="36"/>
    </row>
    <row r="61" spans="1:10" s="35" customFormat="1"/>
    <row r="62" spans="1:10" s="35" customFormat="1"/>
    <row r="63" spans="1:10" s="35" customFormat="1"/>
    <row r="64" spans="1:10" s="35" customFormat="1"/>
    <row r="65" s="35" customFormat="1"/>
    <row r="66" s="35" customFormat="1"/>
    <row r="67" s="35" customFormat="1"/>
    <row r="68" s="35" customFormat="1"/>
    <row r="69" s="35" customFormat="1"/>
    <row r="70" s="35" customFormat="1"/>
    <row r="71" s="35" customFormat="1"/>
    <row r="72" s="35" customFormat="1"/>
  </sheetData>
  <mergeCells count="23">
    <mergeCell ref="A58:B58"/>
    <mergeCell ref="C58:D58"/>
    <mergeCell ref="A56:B56"/>
    <mergeCell ref="C56:D56"/>
    <mergeCell ref="A57:B57"/>
    <mergeCell ref="C57:D57"/>
    <mergeCell ref="A54:B54"/>
    <mergeCell ref="C54:D54"/>
    <mergeCell ref="A55:B55"/>
    <mergeCell ref="C55:D55"/>
    <mergeCell ref="A50:B50"/>
    <mergeCell ref="C50:D50"/>
    <mergeCell ref="A53:B53"/>
    <mergeCell ref="C53:D53"/>
    <mergeCell ref="A48:B48"/>
    <mergeCell ref="C48:D48"/>
    <mergeCell ref="A49:B49"/>
    <mergeCell ref="C49:D49"/>
    <mergeCell ref="A1:D1"/>
    <mergeCell ref="A46:B46"/>
    <mergeCell ref="C46:D46"/>
    <mergeCell ref="A47:B47"/>
    <mergeCell ref="C47:D47"/>
  </mergeCells>
  <phoneticPr fontId="3" type="noConversion"/>
  <pageMargins left="0.75" right="0.75" top="1" bottom="1" header="0.5" footer="0.5"/>
  <pageSetup paperSize="9" scale="99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44"/>
  <sheetViews>
    <sheetView view="pageBreakPreview" zoomScale="70" zoomScaleNormal="85" workbookViewId="0">
      <selection activeCell="K18" sqref="K18"/>
    </sheetView>
  </sheetViews>
  <sheetFormatPr defaultRowHeight="13.5"/>
  <cols>
    <col min="1" max="8" width="14.109375" style="33" customWidth="1"/>
    <col min="9" max="9" width="18" style="33" customWidth="1"/>
    <col min="10" max="10" width="8.88671875" style="33"/>
    <col min="11" max="11" width="10.21875" style="33" customWidth="1"/>
    <col min="12" max="13" width="8.88671875" style="33"/>
    <col min="14" max="14" width="8.6640625" style="33" customWidth="1"/>
    <col min="15" max="16384" width="8.88671875" style="33"/>
  </cols>
  <sheetData>
    <row r="1" spans="1:14" s="25" customFormat="1" ht="24.75" customHeight="1">
      <c r="A1" s="262" t="e">
        <f>#REF!&amp;" 신축공사 감리비 산출서"</f>
        <v>#REF!</v>
      </c>
      <c r="B1" s="262"/>
      <c r="C1" s="262"/>
      <c r="D1" s="262"/>
      <c r="E1" s="262"/>
      <c r="F1" s="262"/>
      <c r="G1" s="262"/>
      <c r="H1" s="262"/>
      <c r="I1" s="37"/>
      <c r="J1" s="37"/>
      <c r="K1" s="37"/>
    </row>
    <row r="2" spans="1:14" s="38" customFormat="1" ht="16.5" customHeight="1"/>
    <row r="3" spans="1:14" s="38" customFormat="1" ht="18.75" customHeight="1">
      <c r="A3" s="39" t="s">
        <v>143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s="38" customFormat="1" ht="18.75" customHeight="1">
      <c r="A4" s="40" t="s">
        <v>144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38" customFormat="1" ht="18.75" customHeight="1">
      <c r="A5" s="40"/>
      <c r="B5" s="41" t="s">
        <v>118</v>
      </c>
      <c r="C5" s="41" t="s">
        <v>145</v>
      </c>
      <c r="D5" s="41" t="s">
        <v>146</v>
      </c>
      <c r="E5" s="41" t="s">
        <v>147</v>
      </c>
      <c r="F5" s="41" t="s">
        <v>148</v>
      </c>
      <c r="G5" s="41" t="s">
        <v>149</v>
      </c>
      <c r="H5" s="41" t="s">
        <v>150</v>
      </c>
      <c r="I5" s="40"/>
    </row>
    <row r="6" spans="1:14" s="38" customFormat="1" ht="18.75" customHeight="1">
      <c r="A6" s="40"/>
      <c r="B6" s="42" t="s">
        <v>151</v>
      </c>
      <c r="C6" s="43">
        <v>38.1</v>
      </c>
      <c r="D6" s="43">
        <v>73.8</v>
      </c>
      <c r="E6" s="43">
        <v>163.19999999999999</v>
      </c>
      <c r="F6" s="43">
        <v>277</v>
      </c>
      <c r="G6" s="43">
        <v>472</v>
      </c>
      <c r="H6" s="43">
        <v>645.20000000000005</v>
      </c>
      <c r="I6" s="40"/>
    </row>
    <row r="7" spans="1:14" s="38" customFormat="1" ht="18.75" customHeight="1">
      <c r="A7" s="40"/>
      <c r="B7" s="44"/>
      <c r="C7" s="45"/>
      <c r="D7" s="45"/>
      <c r="E7" s="45"/>
      <c r="F7" s="45"/>
      <c r="G7" s="45"/>
      <c r="H7" s="45"/>
      <c r="I7" s="40"/>
    </row>
    <row r="8" spans="1:14" s="38" customFormat="1" ht="18.75" customHeight="1">
      <c r="A8" s="40"/>
      <c r="B8" s="41" t="s">
        <v>118</v>
      </c>
      <c r="C8" s="41" t="s">
        <v>152</v>
      </c>
      <c r="D8" s="41" t="s">
        <v>147</v>
      </c>
      <c r="E8" s="41" t="s">
        <v>148</v>
      </c>
      <c r="F8" s="41" t="s">
        <v>149</v>
      </c>
      <c r="G8" s="41" t="s">
        <v>150</v>
      </c>
      <c r="H8" s="41" t="s">
        <v>153</v>
      </c>
      <c r="I8" s="40"/>
    </row>
    <row r="9" spans="1:14" s="38" customFormat="1" ht="18.75" customHeight="1">
      <c r="A9" s="40"/>
      <c r="B9" s="42" t="s">
        <v>154</v>
      </c>
      <c r="C9" s="246">
        <v>2.69</v>
      </c>
      <c r="D9" s="246">
        <v>2.39</v>
      </c>
      <c r="E9" s="246">
        <v>2.33</v>
      </c>
      <c r="F9" s="246">
        <v>2.2999999999999998</v>
      </c>
      <c r="G9" s="246">
        <v>2.2400000000000002</v>
      </c>
      <c r="H9" s="43"/>
      <c r="I9" s="204" t="s">
        <v>327</v>
      </c>
    </row>
    <row r="10" spans="1:14" s="38" customFormat="1" ht="18.75" customHeight="1">
      <c r="A10" s="40" t="s">
        <v>250</v>
      </c>
      <c r="B10" s="200" t="e">
        <f>#REF!</f>
        <v>#REF!</v>
      </c>
      <c r="C10" s="40" t="s">
        <v>251</v>
      </c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s="38" customFormat="1" ht="18.75" customHeight="1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</row>
    <row r="12" spans="1:14" s="38" customFormat="1" ht="18.75" customHeight="1">
      <c r="A12" s="40"/>
      <c r="B12" s="40" t="s">
        <v>155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 s="38" customFormat="1" ht="18.75" customHeight="1">
      <c r="A13" s="40"/>
      <c r="B13" s="40" t="s">
        <v>252</v>
      </c>
      <c r="C13" s="40" t="e">
        <f>#REF!&amp;"+ (("&amp;B10/100000&amp;"-"&amp;#REF!/100000&amp;")×("&amp;#REF!&amp;"-"&amp;#REF!&amp;")/("&amp;#REF!/100000&amp;"-"&amp;#REF!/100000&amp;")) = "</f>
        <v>#REF!</v>
      </c>
      <c r="D13" s="40"/>
      <c r="E13" s="40"/>
      <c r="F13" s="40"/>
      <c r="H13" s="201" t="e">
        <f>ROUND(#REF!+ ((B10/100000-#REF!/100000)*(#REF!-#REF!)/(#REF!/100000-#REF!/100000)),3)</f>
        <v>#REF!</v>
      </c>
      <c r="I13" s="40"/>
      <c r="J13" s="40"/>
      <c r="K13" s="40"/>
      <c r="L13" s="40"/>
      <c r="M13" s="40"/>
      <c r="N13" s="40"/>
    </row>
    <row r="14" spans="1:14" s="38" customFormat="1" ht="18.75" customHeight="1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</row>
    <row r="15" spans="1:14" s="38" customFormat="1" ht="18.75" customHeight="1">
      <c r="A15" s="40"/>
      <c r="B15" s="40" t="s">
        <v>156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</row>
    <row r="16" spans="1:14" s="38" customFormat="1" ht="18.75" customHeight="1">
      <c r="A16" s="40"/>
      <c r="B16" s="40" t="s">
        <v>253</v>
      </c>
      <c r="C16" s="40" t="e">
        <f>#REF!&amp;" - (("&amp;#REF!/100000&amp;"-"&amp;#REF!/100000&amp;")×("&amp;#REF!&amp;"-"&amp;#REF!&amp;")/("&amp;#REF!/100000&amp;"-"&amp;#REF!/100000&amp;")) = "</f>
        <v>#REF!</v>
      </c>
      <c r="D16" s="40"/>
      <c r="E16" s="40"/>
      <c r="F16" s="40"/>
      <c r="H16" s="202" t="e">
        <f>ROUND(#REF!-((#REF!/100000-#REF!/100000)*(#REF!-#REF!)/(#REF!/100000-#REF!/100000)),6)</f>
        <v>#REF!</v>
      </c>
      <c r="I16" s="40"/>
      <c r="J16" s="40"/>
      <c r="K16" s="40"/>
      <c r="L16" s="40"/>
      <c r="M16" s="40"/>
      <c r="N16" s="40"/>
    </row>
    <row r="17" spans="1:14" s="38" customFormat="1" ht="18.75" customHeight="1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</row>
    <row r="18" spans="1:14" s="38" customFormat="1" ht="18.75" customHeight="1">
      <c r="A18" s="40"/>
      <c r="B18" s="46" t="s">
        <v>254</v>
      </c>
      <c r="C18" s="40" t="e">
        <f>B10&amp;" X "&amp;H16&amp;" = "</f>
        <v>#REF!</v>
      </c>
      <c r="D18" s="40"/>
      <c r="E18" s="203" t="e">
        <f>ROUNDDOWN(B10*H16,0)</f>
        <v>#REF!</v>
      </c>
      <c r="F18" s="40" t="s">
        <v>255</v>
      </c>
      <c r="G18" s="40"/>
      <c r="H18" s="47"/>
      <c r="I18" s="48"/>
      <c r="J18" s="40"/>
      <c r="K18" s="40"/>
      <c r="L18" s="40"/>
      <c r="M18" s="40"/>
      <c r="N18" s="40"/>
    </row>
    <row r="19" spans="1:14" s="38" customFormat="1" ht="18.75" customHeight="1">
      <c r="A19" s="40"/>
      <c r="B19" s="46" t="s">
        <v>157</v>
      </c>
      <c r="C19" s="40" t="e">
        <f>B10&amp;" X "&amp;H16&amp;" *1.1 = "</f>
        <v>#REF!</v>
      </c>
      <c r="D19" s="40"/>
      <c r="E19" s="49" t="e">
        <f>B10*H16*1.1</f>
        <v>#REF!</v>
      </c>
      <c r="F19" s="40" t="s">
        <v>256</v>
      </c>
      <c r="G19" s="40"/>
      <c r="H19" s="40"/>
      <c r="I19" s="49"/>
      <c r="J19" s="40"/>
      <c r="K19" s="40"/>
      <c r="L19" s="40"/>
      <c r="M19" s="40"/>
      <c r="N19" s="40"/>
    </row>
    <row r="20" spans="1:14" s="38" customFormat="1" ht="18.75" customHeight="1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</row>
    <row r="21" spans="1:14" s="38" customFormat="1" ht="18.75" customHeight="1">
      <c r="A21" s="40" t="s">
        <v>158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1:14" s="38" customFormat="1" ht="18.75" customHeight="1">
      <c r="A22" s="40" t="s">
        <v>159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</row>
    <row r="23" spans="1:14" s="38" customFormat="1" ht="18.75" customHeight="1">
      <c r="A23" s="40" t="s">
        <v>160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</row>
    <row r="24" spans="1:14" s="38" customFormat="1" ht="18.75" customHeight="1">
      <c r="A24" s="40" t="s">
        <v>161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</row>
    <row r="25" spans="1:14" s="38" customFormat="1" ht="18.75" customHeight="1">
      <c r="A25" s="40" t="s">
        <v>162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</row>
    <row r="26" spans="1:14" s="38" customFormat="1" ht="18.75" customHeight="1">
      <c r="A26" s="40" t="s">
        <v>163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</row>
    <row r="27" spans="1:14" s="38" customFormat="1" ht="18.75" customHeight="1">
      <c r="A27" s="204" t="s">
        <v>329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</row>
    <row r="28" spans="1:14" s="38" customFormat="1" ht="18.75" customHeight="1">
      <c r="A28" s="204" t="s">
        <v>7</v>
      </c>
      <c r="B28" s="204"/>
      <c r="C28" s="204"/>
      <c r="D28" s="204"/>
      <c r="E28" s="204"/>
      <c r="F28" s="40"/>
      <c r="G28" s="40"/>
      <c r="H28" s="40"/>
      <c r="I28" s="40"/>
      <c r="J28" s="40"/>
      <c r="K28" s="40"/>
      <c r="L28" s="40"/>
      <c r="M28" s="40"/>
      <c r="N28" s="40"/>
    </row>
    <row r="29" spans="1:14" s="38" customFormat="1" ht="18.75" customHeight="1">
      <c r="A29" s="204" t="s">
        <v>8</v>
      </c>
      <c r="B29" s="204"/>
      <c r="C29" s="204"/>
      <c r="D29" s="204"/>
      <c r="E29" s="204"/>
      <c r="F29" s="40"/>
      <c r="G29" s="40"/>
      <c r="H29" s="40"/>
      <c r="I29" s="40"/>
      <c r="J29" s="40"/>
      <c r="K29" s="40"/>
      <c r="L29" s="40"/>
      <c r="M29" s="40"/>
      <c r="N29" s="40"/>
    </row>
    <row r="30" spans="1:14" s="38" customFormat="1" ht="18.75" customHeight="1">
      <c r="A30" s="204" t="s">
        <v>164</v>
      </c>
      <c r="B30" s="204"/>
      <c r="C30" s="204"/>
      <c r="D30" s="204"/>
      <c r="E30" s="204"/>
      <c r="F30" s="40"/>
      <c r="G30" s="40"/>
      <c r="H30" s="40"/>
      <c r="I30" s="40"/>
      <c r="J30" s="40"/>
      <c r="K30" s="40"/>
      <c r="L30" s="40"/>
      <c r="M30" s="40"/>
      <c r="N30" s="40"/>
    </row>
    <row r="31" spans="1:14" s="38" customFormat="1" ht="18.75" customHeight="1">
      <c r="A31" s="204"/>
      <c r="B31" s="204"/>
      <c r="C31" s="204"/>
      <c r="D31" s="204"/>
      <c r="E31" s="204"/>
      <c r="F31" s="40"/>
      <c r="G31" s="40"/>
      <c r="H31" s="40"/>
      <c r="I31" s="40"/>
      <c r="J31" s="40"/>
      <c r="K31" s="40"/>
      <c r="L31" s="40"/>
      <c r="M31" s="40"/>
      <c r="N31" s="40"/>
    </row>
    <row r="32" spans="1:14" s="239" customFormat="1" ht="18.75" customHeight="1">
      <c r="A32" s="236" t="s">
        <v>10</v>
      </c>
      <c r="B32" s="237"/>
      <c r="C32" s="238" t="e">
        <f>#REF!/1000</f>
        <v>#REF!</v>
      </c>
      <c r="D32" s="236" t="s">
        <v>9</v>
      </c>
      <c r="E32" s="236"/>
      <c r="F32" s="236"/>
      <c r="G32" s="236"/>
      <c r="H32" s="236"/>
      <c r="I32" s="236"/>
      <c r="J32" s="236"/>
      <c r="K32" s="236"/>
      <c r="L32" s="236"/>
      <c r="M32" s="236"/>
      <c r="N32" s="236"/>
    </row>
    <row r="33" spans="1:14" s="239" customFormat="1" ht="18.75" customHeight="1">
      <c r="A33" s="236" t="s">
        <v>11</v>
      </c>
      <c r="B33" s="237"/>
      <c r="C33" s="238" t="e">
        <f>C32*1.1</f>
        <v>#REF!</v>
      </c>
      <c r="D33" s="236" t="s">
        <v>12</v>
      </c>
      <c r="E33" s="236"/>
      <c r="F33" s="236"/>
      <c r="G33" s="236"/>
      <c r="H33" s="236"/>
      <c r="I33" s="236"/>
      <c r="J33" s="236"/>
      <c r="K33" s="236"/>
      <c r="L33" s="236"/>
      <c r="M33" s="236"/>
      <c r="N33" s="236"/>
    </row>
    <row r="34" spans="1:14" s="239" customFormat="1" ht="18.75" customHeight="1">
      <c r="A34" s="236" t="s">
        <v>13</v>
      </c>
      <c r="B34" s="237"/>
      <c r="C34" s="238">
        <f>' 7소방'!K26/1000</f>
        <v>95000</v>
      </c>
      <c r="D34" s="236" t="s">
        <v>9</v>
      </c>
      <c r="E34" s="236"/>
      <c r="F34" s="236"/>
      <c r="G34" s="236"/>
      <c r="H34" s="236"/>
      <c r="I34" s="236"/>
      <c r="J34" s="236"/>
      <c r="K34" s="236"/>
      <c r="L34" s="236"/>
      <c r="M34" s="236"/>
      <c r="N34" s="236"/>
    </row>
    <row r="35" spans="1:14" s="239" customFormat="1" ht="18.75" customHeight="1">
      <c r="A35" s="236" t="s">
        <v>165</v>
      </c>
      <c r="B35" s="237"/>
      <c r="C35" s="238">
        <f>C34*1.1</f>
        <v>104500.00000000001</v>
      </c>
      <c r="D35" s="236" t="s">
        <v>12</v>
      </c>
      <c r="E35" s="236"/>
      <c r="F35" s="236"/>
      <c r="G35" s="236"/>
      <c r="H35" s="236"/>
      <c r="I35" s="236"/>
      <c r="J35" s="236"/>
      <c r="K35" s="236"/>
      <c r="L35" s="236"/>
      <c r="M35" s="236"/>
      <c r="N35" s="236"/>
    </row>
    <row r="36" spans="1:14" s="239" customFormat="1" ht="18.75" customHeight="1">
      <c r="A36" s="236" t="s">
        <v>14</v>
      </c>
      <c r="B36" s="237"/>
      <c r="C36" s="238" t="e">
        <f>'6정보통신'!I28/1000</f>
        <v>#REF!</v>
      </c>
      <c r="D36" s="236" t="s">
        <v>15</v>
      </c>
      <c r="E36" s="236"/>
      <c r="F36" s="236"/>
      <c r="G36" s="236"/>
      <c r="H36" s="236"/>
      <c r="I36" s="236"/>
      <c r="J36" s="236"/>
      <c r="K36" s="236"/>
      <c r="L36" s="236"/>
      <c r="M36" s="236"/>
      <c r="N36" s="236"/>
    </row>
    <row r="37" spans="1:14" s="239" customFormat="1" ht="18.75" customHeight="1">
      <c r="A37" s="236" t="s">
        <v>166</v>
      </c>
      <c r="B37" s="237"/>
      <c r="C37" s="238" t="e">
        <f>C36*1.1</f>
        <v>#REF!</v>
      </c>
      <c r="D37" s="236" t="s">
        <v>12</v>
      </c>
      <c r="E37" s="236"/>
      <c r="F37" s="236"/>
      <c r="G37" s="236"/>
      <c r="H37" s="236"/>
      <c r="I37" s="236"/>
      <c r="J37" s="236"/>
      <c r="K37" s="236"/>
      <c r="L37" s="236"/>
      <c r="M37" s="236"/>
      <c r="N37" s="236"/>
    </row>
    <row r="38" spans="1:14" s="239" customFormat="1" ht="18.75" customHeight="1">
      <c r="A38" s="236" t="s">
        <v>167</v>
      </c>
      <c r="B38" s="240" t="s">
        <v>16</v>
      </c>
      <c r="C38" s="236"/>
      <c r="D38" s="238" t="e">
        <f>C32+C34+C36</f>
        <v>#REF!</v>
      </c>
      <c r="E38" s="236" t="s">
        <v>9</v>
      </c>
      <c r="F38" s="236"/>
      <c r="G38" s="236"/>
      <c r="H38" s="236"/>
      <c r="I38" s="236"/>
      <c r="J38" s="236"/>
      <c r="K38" s="236"/>
      <c r="L38" s="236"/>
      <c r="M38" s="236"/>
      <c r="N38" s="236"/>
    </row>
    <row r="39" spans="1:14" s="239" customFormat="1" ht="18.75" customHeight="1">
      <c r="B39" s="240" t="s">
        <v>168</v>
      </c>
      <c r="D39" s="238" t="e">
        <f>C33+C35+C37</f>
        <v>#REF!</v>
      </c>
      <c r="E39" s="236" t="s">
        <v>12</v>
      </c>
    </row>
    <row r="40" spans="1:14" ht="16.5" customHeight="1"/>
    <row r="41" spans="1:14" ht="16.5" customHeight="1"/>
    <row r="42" spans="1:14" ht="16.5" customHeight="1"/>
    <row r="43" spans="1:14" ht="16.5" customHeight="1"/>
    <row r="44" spans="1:14" ht="16.5" customHeight="1"/>
  </sheetData>
  <mergeCells count="1">
    <mergeCell ref="A1:H1"/>
  </mergeCells>
  <phoneticPr fontId="3" type="noConversion"/>
  <pageMargins left="0.51181102362204722" right="0.35433070866141736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33"/>
  <sheetViews>
    <sheetView showGridLines="0" view="pageBreakPreview" topLeftCell="A4" zoomScale="85" zoomScaleNormal="120" zoomScaleSheetLayoutView="120" workbookViewId="0">
      <selection activeCell="I28" sqref="I28:N28"/>
    </sheetView>
  </sheetViews>
  <sheetFormatPr defaultRowHeight="16.5"/>
  <cols>
    <col min="1" max="1" width="3.21875" style="51" customWidth="1"/>
    <col min="2" max="7" width="2.77734375" style="51" customWidth="1"/>
    <col min="8" max="8" width="3.21875" style="51" customWidth="1"/>
    <col min="9" max="9" width="2.88671875" style="51" customWidth="1"/>
    <col min="10" max="11" width="2.77734375" style="51" customWidth="1"/>
    <col min="12" max="12" width="3.33203125" style="51" customWidth="1"/>
    <col min="13" max="29" width="2.77734375" style="51" customWidth="1"/>
    <col min="30" max="30" width="4.6640625" style="51" customWidth="1"/>
    <col min="31" max="33" width="2.77734375" style="51" customWidth="1"/>
    <col min="34" max="34" width="16.5546875" style="51" bestFit="1" customWidth="1"/>
    <col min="35" max="37" width="10.44140625" style="51" bestFit="1" customWidth="1"/>
    <col min="38" max="38" width="7.109375" style="51" bestFit="1" customWidth="1"/>
    <col min="39" max="47" width="2.77734375" style="51" customWidth="1"/>
    <col min="48" max="16384" width="8.88671875" style="51"/>
  </cols>
  <sheetData>
    <row r="1" spans="1:38" ht="65.099999999999994" customHeight="1">
      <c r="A1" s="286" t="s">
        <v>333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L1" s="51" t="s">
        <v>330</v>
      </c>
    </row>
    <row r="2" spans="1:38" ht="69.95" customHeight="1">
      <c r="A2" s="50"/>
      <c r="B2" s="50"/>
      <c r="C2" s="50"/>
      <c r="D2" s="287" t="s">
        <v>169</v>
      </c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H2" s="206" t="s">
        <v>257</v>
      </c>
      <c r="AI2" s="277" t="s">
        <v>259</v>
      </c>
      <c r="AJ2" s="278"/>
      <c r="AK2" s="278"/>
      <c r="AL2" s="279"/>
    </row>
    <row r="3" spans="1:38" ht="24" customHeight="1">
      <c r="A3" s="52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AH3" s="206" t="s">
        <v>258</v>
      </c>
      <c r="AI3" s="207" t="s">
        <v>260</v>
      </c>
      <c r="AJ3" s="207" t="s">
        <v>261</v>
      </c>
      <c r="AK3" s="207" t="s">
        <v>262</v>
      </c>
      <c r="AL3" s="207" t="s">
        <v>263</v>
      </c>
    </row>
    <row r="4" spans="1:38" ht="24" customHeight="1">
      <c r="C4" s="51" t="s">
        <v>170</v>
      </c>
      <c r="I4" s="53" t="e">
        <f>#REF!&amp;" 신축공사 정보통신 감리용역"</f>
        <v>#REF!</v>
      </c>
      <c r="AH4" s="208" t="s">
        <v>264</v>
      </c>
      <c r="AI4" s="208"/>
      <c r="AJ4" s="208"/>
      <c r="AK4" s="208"/>
      <c r="AL4" s="208">
        <v>26.62</v>
      </c>
    </row>
    <row r="5" spans="1:38" ht="24" customHeight="1">
      <c r="C5" s="51" t="s">
        <v>171</v>
      </c>
      <c r="I5" s="205" t="e">
        <f>#REF!</f>
        <v>#REF!</v>
      </c>
      <c r="AH5" s="208" t="s">
        <v>265</v>
      </c>
      <c r="AI5" s="208"/>
      <c r="AJ5" s="208"/>
      <c r="AK5" s="208"/>
      <c r="AL5" s="208">
        <v>19.97</v>
      </c>
    </row>
    <row r="6" spans="1:38" ht="24" customHeight="1">
      <c r="C6" s="51" t="s">
        <v>172</v>
      </c>
      <c r="H6" s="54"/>
      <c r="I6" s="55" t="s">
        <v>173</v>
      </c>
      <c r="J6" s="54"/>
      <c r="K6" s="54"/>
      <c r="L6" s="56"/>
      <c r="M6" s="56"/>
      <c r="N6" s="292" t="e">
        <f>#REF!*1000</f>
        <v>#REF!</v>
      </c>
      <c r="O6" s="292"/>
      <c r="P6" s="292"/>
      <c r="Q6" s="292"/>
      <c r="R6" s="292"/>
      <c r="S6" s="292"/>
      <c r="T6" s="57" t="s">
        <v>80</v>
      </c>
      <c r="U6" s="58"/>
      <c r="AH6" s="208" t="s">
        <v>266</v>
      </c>
      <c r="AI6" s="208"/>
      <c r="AJ6" s="208"/>
      <c r="AK6" s="208"/>
      <c r="AL6" s="208">
        <v>16.13</v>
      </c>
    </row>
    <row r="7" spans="1:38" ht="24" customHeight="1">
      <c r="D7" s="59" t="s">
        <v>174</v>
      </c>
      <c r="AH7" s="208" t="s">
        <v>267</v>
      </c>
      <c r="AI7" s="208"/>
      <c r="AJ7" s="208"/>
      <c r="AK7" s="208">
        <v>2.7</v>
      </c>
      <c r="AL7" s="208">
        <v>11.26</v>
      </c>
    </row>
    <row r="8" spans="1:38" ht="24" customHeight="1">
      <c r="N8" s="59" t="s">
        <v>175</v>
      </c>
      <c r="AH8" s="208" t="s">
        <v>268</v>
      </c>
      <c r="AI8" s="208"/>
      <c r="AJ8" s="208"/>
      <c r="AK8" s="208">
        <v>2.5299999999999998</v>
      </c>
      <c r="AL8" s="208">
        <v>10.55</v>
      </c>
    </row>
    <row r="9" spans="1:38" ht="18.75">
      <c r="C9" s="51" t="s">
        <v>176</v>
      </c>
      <c r="AH9" s="208" t="s">
        <v>269</v>
      </c>
      <c r="AI9" s="208"/>
      <c r="AJ9" s="208"/>
      <c r="AK9" s="208">
        <v>2.02</v>
      </c>
      <c r="AL9" s="208">
        <v>8.42</v>
      </c>
    </row>
    <row r="10" spans="1:38" ht="24" customHeight="1">
      <c r="D10" s="51" t="s">
        <v>177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AH10" s="208" t="s">
        <v>270</v>
      </c>
      <c r="AI10" s="208"/>
      <c r="AJ10" s="208"/>
      <c r="AK10" s="208">
        <v>1.84</v>
      </c>
      <c r="AL10" s="208">
        <v>7.68</v>
      </c>
    </row>
    <row r="11" spans="1:38" ht="24" customHeight="1">
      <c r="B11" s="59"/>
      <c r="C11" s="60"/>
      <c r="D11" s="60"/>
      <c r="E11" s="59" t="s">
        <v>178</v>
      </c>
      <c r="F11" s="61"/>
      <c r="G11" s="61"/>
      <c r="H11" s="61"/>
      <c r="I11" s="59"/>
      <c r="J11" s="62"/>
      <c r="K11" s="62"/>
      <c r="L11" s="62"/>
      <c r="M11" s="63"/>
      <c r="N11" s="63"/>
      <c r="O11" s="59"/>
      <c r="P11" s="59"/>
      <c r="AH11" s="208" t="s">
        <v>271</v>
      </c>
      <c r="AI11" s="208"/>
      <c r="AJ11" s="208"/>
      <c r="AK11" s="208">
        <v>1.68</v>
      </c>
      <c r="AL11" s="208">
        <v>6.98</v>
      </c>
    </row>
    <row r="12" spans="1:38" s="64" customFormat="1" ht="24" customHeight="1">
      <c r="E12" s="64" t="s">
        <v>179</v>
      </c>
      <c r="F12" s="65"/>
      <c r="G12" s="65"/>
      <c r="H12" s="66"/>
      <c r="I12" s="67"/>
      <c r="J12" s="68"/>
      <c r="K12" s="209">
        <v>10</v>
      </c>
      <c r="L12" s="69" t="s">
        <v>180</v>
      </c>
      <c r="M12" s="69"/>
      <c r="N12" s="69"/>
      <c r="O12" s="70" t="s">
        <v>181</v>
      </c>
      <c r="P12" s="293">
        <v>1.4800000000000001E-2</v>
      </c>
      <c r="Q12" s="293"/>
      <c r="R12" s="293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H12" s="208" t="s">
        <v>272</v>
      </c>
      <c r="AI12" s="208"/>
      <c r="AJ12" s="208"/>
      <c r="AK12" s="208">
        <v>1.48</v>
      </c>
      <c r="AL12" s="208">
        <v>6.16</v>
      </c>
    </row>
    <row r="13" spans="1:38" s="64" customFormat="1" ht="24" customHeight="1">
      <c r="F13" s="71"/>
      <c r="H13" s="69"/>
      <c r="I13" s="69"/>
      <c r="J13" s="69"/>
      <c r="K13" s="209">
        <v>20</v>
      </c>
      <c r="L13" s="69" t="s">
        <v>180</v>
      </c>
      <c r="M13" s="69"/>
      <c r="N13" s="69"/>
      <c r="O13" s="70" t="s">
        <v>181</v>
      </c>
      <c r="P13" s="293">
        <v>1.3599999999999999E-2</v>
      </c>
      <c r="Q13" s="293"/>
      <c r="R13" s="293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H13" s="208" t="s">
        <v>273</v>
      </c>
      <c r="AI13" s="208"/>
      <c r="AJ13" s="208"/>
      <c r="AK13" s="208">
        <v>1.36</v>
      </c>
      <c r="AL13" s="208">
        <v>5.66</v>
      </c>
    </row>
    <row r="14" spans="1:38" s="64" customFormat="1" ht="24" customHeight="1">
      <c r="C14" s="72"/>
      <c r="D14" s="72"/>
      <c r="E14" s="64" t="s">
        <v>182</v>
      </c>
      <c r="F14" s="71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H14" s="208" t="s">
        <v>274</v>
      </c>
      <c r="AI14" s="208"/>
      <c r="AJ14" s="208"/>
      <c r="AK14" s="208">
        <v>1.31</v>
      </c>
      <c r="AL14" s="208">
        <v>5.46</v>
      </c>
    </row>
    <row r="15" spans="1:38" s="64" customFormat="1" ht="24" customHeight="1">
      <c r="D15" s="73"/>
      <c r="E15" s="71"/>
      <c r="F15" s="288" t="s">
        <v>183</v>
      </c>
      <c r="G15" s="289" t="s">
        <v>81</v>
      </c>
      <c r="H15" s="290" t="s">
        <v>184</v>
      </c>
      <c r="I15" s="291" t="s">
        <v>185</v>
      </c>
      <c r="J15" s="76"/>
      <c r="K15" s="294" t="s">
        <v>186</v>
      </c>
      <c r="L15" s="294"/>
      <c r="M15" s="294"/>
      <c r="N15" s="294"/>
      <c r="O15" s="294"/>
      <c r="P15" s="294"/>
      <c r="Q15" s="294"/>
      <c r="R15" s="294"/>
      <c r="S15" s="294"/>
      <c r="T15" s="69"/>
      <c r="U15" s="290" t="s">
        <v>187</v>
      </c>
      <c r="V15" s="69"/>
      <c r="W15" s="69"/>
      <c r="X15" s="69"/>
      <c r="Y15" s="69"/>
      <c r="Z15" s="69"/>
      <c r="AA15" s="69"/>
      <c r="AB15" s="69"/>
      <c r="AC15" s="69"/>
      <c r="AH15" s="208" t="s">
        <v>275</v>
      </c>
      <c r="AI15" s="208"/>
      <c r="AJ15" s="208"/>
      <c r="AK15" s="208">
        <v>1.29</v>
      </c>
      <c r="AL15" s="208">
        <v>5.37</v>
      </c>
    </row>
    <row r="16" spans="1:38" s="64" customFormat="1" ht="24" customHeight="1">
      <c r="F16" s="288"/>
      <c r="G16" s="289"/>
      <c r="H16" s="290"/>
      <c r="I16" s="291"/>
      <c r="J16" s="76"/>
      <c r="K16" s="295" t="s">
        <v>188</v>
      </c>
      <c r="L16" s="295"/>
      <c r="M16" s="295"/>
      <c r="N16" s="295"/>
      <c r="O16" s="295"/>
      <c r="P16" s="295"/>
      <c r="Q16" s="295"/>
      <c r="R16" s="295"/>
      <c r="S16" s="295"/>
      <c r="T16" s="69"/>
      <c r="U16" s="290"/>
      <c r="V16" s="69"/>
      <c r="W16" s="69"/>
      <c r="X16" s="69"/>
      <c r="Y16" s="69"/>
      <c r="Z16" s="69"/>
      <c r="AA16" s="69"/>
      <c r="AB16" s="69"/>
      <c r="AC16" s="69"/>
      <c r="AH16" s="208" t="s">
        <v>276</v>
      </c>
      <c r="AI16" s="208"/>
      <c r="AJ16" s="208"/>
      <c r="AK16" s="208">
        <v>1.25</v>
      </c>
      <c r="AL16" s="208">
        <v>5.22</v>
      </c>
    </row>
    <row r="17" spans="1:38" s="64" customFormat="1" ht="24" customHeight="1">
      <c r="F17" s="64" t="s">
        <v>189</v>
      </c>
      <c r="G17" s="77" t="s">
        <v>190</v>
      </c>
      <c r="H17" s="78"/>
      <c r="I17" s="78"/>
      <c r="J17" s="79"/>
      <c r="K17" s="79"/>
      <c r="L17" s="78"/>
      <c r="M17" s="78"/>
      <c r="N17" s="78" t="s">
        <v>191</v>
      </c>
      <c r="O17" s="69"/>
      <c r="P17" s="78"/>
      <c r="Q17" s="78"/>
      <c r="R17" s="78"/>
      <c r="S17" s="78"/>
      <c r="T17" s="78"/>
      <c r="U17" s="78" t="s">
        <v>192</v>
      </c>
      <c r="V17" s="69"/>
      <c r="W17" s="78"/>
      <c r="X17" s="69"/>
      <c r="Y17" s="69"/>
      <c r="Z17" s="69"/>
      <c r="AA17" s="69"/>
      <c r="AB17" s="69"/>
      <c r="AC17" s="69"/>
      <c r="AH17" s="208" t="s">
        <v>277</v>
      </c>
      <c r="AI17" s="208"/>
      <c r="AJ17" s="208"/>
      <c r="AK17" s="208">
        <v>1.22</v>
      </c>
      <c r="AL17" s="208">
        <v>5.07</v>
      </c>
    </row>
    <row r="18" spans="1:38" s="64" customFormat="1" ht="24" customHeight="1">
      <c r="D18" s="71"/>
      <c r="E18" s="71"/>
      <c r="F18" s="71"/>
      <c r="G18" s="77" t="s">
        <v>193</v>
      </c>
      <c r="H18" s="78"/>
      <c r="I18" s="79"/>
      <c r="J18" s="79"/>
      <c r="K18" s="80"/>
      <c r="L18" s="80"/>
      <c r="M18" s="80"/>
      <c r="N18" s="78" t="s">
        <v>194</v>
      </c>
      <c r="O18" s="69"/>
      <c r="P18" s="78"/>
      <c r="Q18" s="78"/>
      <c r="R18" s="78"/>
      <c r="S18" s="78"/>
      <c r="T18" s="78"/>
      <c r="U18" s="78" t="s">
        <v>195</v>
      </c>
      <c r="V18" s="69"/>
      <c r="W18" s="78"/>
      <c r="X18" s="69"/>
      <c r="Y18" s="69"/>
      <c r="Z18" s="69"/>
      <c r="AA18" s="69"/>
      <c r="AB18" s="69"/>
      <c r="AC18" s="69"/>
      <c r="AH18" s="208" t="s">
        <v>278</v>
      </c>
      <c r="AI18" s="208"/>
      <c r="AJ18" s="208"/>
      <c r="AK18" s="208">
        <v>1.21</v>
      </c>
      <c r="AL18" s="208">
        <v>5.03</v>
      </c>
    </row>
    <row r="19" spans="1:38" s="64" customFormat="1" ht="18.75">
      <c r="D19" s="71"/>
      <c r="E19" s="71"/>
      <c r="F19" s="71"/>
      <c r="H19" s="69"/>
      <c r="I19" s="70"/>
      <c r="J19" s="70"/>
      <c r="K19" s="66"/>
      <c r="L19" s="66"/>
      <c r="M19" s="66"/>
      <c r="N19" s="66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H19" s="208" t="s">
        <v>279</v>
      </c>
      <c r="AI19" s="208"/>
      <c r="AJ19" s="208"/>
      <c r="AK19" s="208">
        <v>1.18</v>
      </c>
      <c r="AL19" s="208">
        <v>4.93</v>
      </c>
    </row>
    <row r="20" spans="1:38" s="64" customFormat="1" ht="24" customHeight="1">
      <c r="F20" s="269" t="s">
        <v>183</v>
      </c>
      <c r="G20" s="269" t="s">
        <v>81</v>
      </c>
      <c r="H20" s="270">
        <f>P12</f>
        <v>1.4800000000000001E-2</v>
      </c>
      <c r="I20" s="270"/>
      <c r="J20" s="271" t="s">
        <v>185</v>
      </c>
      <c r="K20" s="81" t="s">
        <v>196</v>
      </c>
      <c r="L20" s="276" t="e">
        <f>N6/100000000</f>
        <v>#REF!</v>
      </c>
      <c r="M20" s="276"/>
      <c r="N20" s="276"/>
      <c r="O20" s="276"/>
      <c r="P20" s="78" t="s">
        <v>197</v>
      </c>
      <c r="Q20" s="79" t="s">
        <v>185</v>
      </c>
      <c r="R20" s="79">
        <f>K12</f>
        <v>10</v>
      </c>
      <c r="S20" s="78" t="s">
        <v>197</v>
      </c>
      <c r="T20" s="78" t="s">
        <v>198</v>
      </c>
      <c r="U20" s="79" t="s">
        <v>199</v>
      </c>
      <c r="V20" s="81" t="s">
        <v>196</v>
      </c>
      <c r="W20" s="270">
        <f>P12</f>
        <v>1.4800000000000001E-2</v>
      </c>
      <c r="X20" s="270"/>
      <c r="Y20" s="82" t="s">
        <v>185</v>
      </c>
      <c r="Z20" s="270">
        <f>P13</f>
        <v>1.3599999999999999E-2</v>
      </c>
      <c r="AA20" s="270"/>
      <c r="AB20" s="78" t="s">
        <v>198</v>
      </c>
      <c r="AC20" s="69"/>
      <c r="AH20" s="208" t="s">
        <v>280</v>
      </c>
      <c r="AI20" s="208"/>
      <c r="AJ20" s="208"/>
      <c r="AK20" s="208">
        <v>1.1599999999999999</v>
      </c>
      <c r="AL20" s="208">
        <v>4.8499999999999996</v>
      </c>
    </row>
    <row r="21" spans="1:38" s="64" customFormat="1" ht="24" customHeight="1">
      <c r="D21" s="71"/>
      <c r="E21" s="71"/>
      <c r="F21" s="269"/>
      <c r="G21" s="269"/>
      <c r="H21" s="270"/>
      <c r="I21" s="270"/>
      <c r="J21" s="271"/>
      <c r="K21" s="83"/>
      <c r="L21" s="83"/>
      <c r="M21" s="83"/>
      <c r="N21" s="83"/>
      <c r="O21" s="83"/>
      <c r="P21" s="281">
        <f>K13</f>
        <v>20</v>
      </c>
      <c r="Q21" s="281"/>
      <c r="R21" s="84" t="s">
        <v>197</v>
      </c>
      <c r="S21" s="85" t="s">
        <v>185</v>
      </c>
      <c r="T21" s="86">
        <f>K12</f>
        <v>10</v>
      </c>
      <c r="U21" s="84" t="s">
        <v>197</v>
      </c>
      <c r="V21" s="84"/>
      <c r="W21" s="84"/>
      <c r="X21" s="84"/>
      <c r="Y21" s="84"/>
      <c r="Z21" s="84"/>
      <c r="AA21" s="84"/>
      <c r="AB21" s="84"/>
      <c r="AC21" s="69"/>
      <c r="AH21" s="208" t="s">
        <v>281</v>
      </c>
      <c r="AI21" s="208"/>
      <c r="AJ21" s="208"/>
      <c r="AK21" s="208">
        <v>1.1399999999999999</v>
      </c>
      <c r="AL21" s="208">
        <v>4.7699999999999996</v>
      </c>
    </row>
    <row r="22" spans="1:38" s="64" customFormat="1" ht="18.75">
      <c r="H22" s="69"/>
      <c r="I22" s="69"/>
      <c r="J22" s="69"/>
      <c r="K22" s="87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H22" s="208" t="s">
        <v>282</v>
      </c>
      <c r="AI22" s="208"/>
      <c r="AJ22" s="208"/>
      <c r="AK22" s="208">
        <v>1.1299999999999999</v>
      </c>
      <c r="AL22" s="208">
        <v>4.7</v>
      </c>
    </row>
    <row r="23" spans="1:38" s="64" customFormat="1" ht="24" customHeight="1">
      <c r="G23" s="88" t="s">
        <v>81</v>
      </c>
      <c r="H23" s="275" t="e">
        <f>H20-((L20-R20)*(W20-Z20)/(P21-T21))</f>
        <v>#REF!</v>
      </c>
      <c r="I23" s="275"/>
      <c r="J23" s="275"/>
      <c r="K23" s="89"/>
      <c r="L23" s="69"/>
      <c r="M23" s="69"/>
      <c r="N23" s="90"/>
      <c r="O23" s="90"/>
      <c r="P23" s="90"/>
      <c r="Q23" s="90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H23" s="208" t="s">
        <v>283</v>
      </c>
      <c r="AI23" s="208"/>
      <c r="AJ23" s="208"/>
      <c r="AK23" s="208">
        <v>1.1100000000000001</v>
      </c>
      <c r="AL23" s="208">
        <v>4.6399999999999997</v>
      </c>
    </row>
    <row r="24" spans="1:38" s="64" customFormat="1">
      <c r="G24" s="74"/>
      <c r="H24" s="70"/>
      <c r="I24" s="70"/>
      <c r="J24" s="70"/>
      <c r="K24" s="69"/>
      <c r="L24" s="69"/>
      <c r="M24" s="69"/>
      <c r="N24" s="90"/>
      <c r="O24" s="90"/>
      <c r="P24" s="90"/>
      <c r="Q24" s="90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</row>
    <row r="25" spans="1:38" s="91" customFormat="1" ht="24" customHeight="1">
      <c r="C25" s="64"/>
      <c r="D25" s="64"/>
      <c r="E25" s="91" t="s">
        <v>200</v>
      </c>
      <c r="F25" s="92"/>
      <c r="G25" s="64"/>
      <c r="H25" s="69"/>
      <c r="I25" s="69"/>
      <c r="J25" s="75" t="s">
        <v>81</v>
      </c>
      <c r="K25" s="274" t="e">
        <f>N6</f>
        <v>#REF!</v>
      </c>
      <c r="L25" s="274"/>
      <c r="M25" s="274"/>
      <c r="N25" s="274"/>
      <c r="O25" s="274"/>
      <c r="P25" s="70" t="s">
        <v>201</v>
      </c>
      <c r="Q25" s="285" t="e">
        <f>H23</f>
        <v>#REF!</v>
      </c>
      <c r="R25" s="285"/>
      <c r="S25" s="285"/>
      <c r="T25" s="285"/>
      <c r="U25" s="93"/>
      <c r="V25" s="75" t="s">
        <v>81</v>
      </c>
      <c r="W25" s="284" t="e">
        <f>K25*Q25</f>
        <v>#REF!</v>
      </c>
      <c r="X25" s="284"/>
      <c r="Y25" s="284"/>
      <c r="Z25" s="284"/>
      <c r="AA25" s="284"/>
      <c r="AB25" s="67" t="s">
        <v>80</v>
      </c>
      <c r="AC25" s="94"/>
    </row>
    <row r="26" spans="1:38" ht="24" customHeight="1">
      <c r="E26" s="95"/>
      <c r="F26" s="95"/>
      <c r="G26" s="95"/>
      <c r="H26" s="96"/>
      <c r="I26" s="97"/>
      <c r="J26" s="273"/>
      <c r="K26" s="273"/>
      <c r="L26" s="273"/>
      <c r="M26" s="273"/>
      <c r="N26" s="273"/>
      <c r="O26" s="98"/>
      <c r="P26" s="282"/>
      <c r="Q26" s="282"/>
      <c r="R26" s="282"/>
      <c r="S26" s="98"/>
      <c r="T26" s="283"/>
      <c r="U26" s="283"/>
      <c r="V26" s="283"/>
      <c r="W26" s="283"/>
      <c r="X26" s="283"/>
      <c r="Y26" s="67"/>
      <c r="Z26" s="99"/>
      <c r="AA26" s="99"/>
      <c r="AB26" s="99"/>
      <c r="AC26" s="99"/>
    </row>
    <row r="27" spans="1:38">
      <c r="C27" s="59"/>
      <c r="D27" s="100"/>
      <c r="E27" s="95"/>
      <c r="F27" s="95"/>
      <c r="G27" s="95"/>
      <c r="H27" s="60"/>
      <c r="I27" s="101"/>
      <c r="J27" s="63"/>
      <c r="K27" s="102"/>
      <c r="L27" s="103"/>
      <c r="M27" s="103"/>
      <c r="N27" s="103"/>
      <c r="O27" s="103"/>
      <c r="P27" s="103"/>
      <c r="Q27" s="103"/>
      <c r="R27" s="103"/>
      <c r="S27" s="103"/>
    </row>
    <row r="28" spans="1:38" ht="24.95" customHeight="1">
      <c r="C28" s="51" t="s">
        <v>202</v>
      </c>
      <c r="I28" s="272" t="e">
        <f>ROUNDDOWN(W25,-6)</f>
        <v>#REF!</v>
      </c>
      <c r="J28" s="272"/>
      <c r="K28" s="272"/>
      <c r="L28" s="272"/>
      <c r="M28" s="272"/>
      <c r="N28" s="272"/>
      <c r="O28" s="51" t="s">
        <v>203</v>
      </c>
      <c r="V28" s="280"/>
      <c r="W28" s="280"/>
      <c r="X28" s="280"/>
    </row>
    <row r="30" spans="1:38">
      <c r="N30" s="104"/>
    </row>
    <row r="32" spans="1:38">
      <c r="A32" s="210" t="s">
        <v>284</v>
      </c>
      <c r="B32" s="52"/>
    </row>
    <row r="33" spans="1:1">
      <c r="A33" s="211" t="s">
        <v>204</v>
      </c>
    </row>
  </sheetData>
  <dataConsolidate/>
  <mergeCells count="30">
    <mergeCell ref="A1:AE1"/>
    <mergeCell ref="D2:AA2"/>
    <mergeCell ref="F15:F16"/>
    <mergeCell ref="G15:G16"/>
    <mergeCell ref="H15:H16"/>
    <mergeCell ref="I15:I16"/>
    <mergeCell ref="N6:S6"/>
    <mergeCell ref="P12:R12"/>
    <mergeCell ref="P13:R13"/>
    <mergeCell ref="K15:S15"/>
    <mergeCell ref="K16:S16"/>
    <mergeCell ref="U15:U16"/>
    <mergeCell ref="W20:X20"/>
    <mergeCell ref="AI2:AL2"/>
    <mergeCell ref="Z20:AA20"/>
    <mergeCell ref="V28:X28"/>
    <mergeCell ref="P21:Q21"/>
    <mergeCell ref="P26:R26"/>
    <mergeCell ref="T26:X26"/>
    <mergeCell ref="W25:AA25"/>
    <mergeCell ref="Q25:T25"/>
    <mergeCell ref="F20:F21"/>
    <mergeCell ref="G20:G21"/>
    <mergeCell ref="H20:I21"/>
    <mergeCell ref="J20:J21"/>
    <mergeCell ref="I28:N28"/>
    <mergeCell ref="J26:N26"/>
    <mergeCell ref="K25:O25"/>
    <mergeCell ref="H23:J23"/>
    <mergeCell ref="L20:O20"/>
  </mergeCells>
  <phoneticPr fontId="3" type="noConversion"/>
  <pageMargins left="0.53" right="0.49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V40"/>
  <sheetViews>
    <sheetView view="pageBreakPreview" topLeftCell="A7" zoomScaleNormal="110" zoomScaleSheetLayoutView="120" workbookViewId="0">
      <selection activeCell="K26" sqref="K26"/>
    </sheetView>
  </sheetViews>
  <sheetFormatPr defaultRowHeight="13.5"/>
  <cols>
    <col min="1" max="1" width="5.5546875" style="106" customWidth="1"/>
    <col min="2" max="2" width="9.5546875" style="107" customWidth="1"/>
    <col min="3" max="3" width="3.77734375" style="108" customWidth="1"/>
    <col min="4" max="4" width="3.44140625" style="108" customWidth="1"/>
    <col min="5" max="6" width="4.21875" style="108" customWidth="1"/>
    <col min="7" max="7" width="3.6640625" style="108" customWidth="1"/>
    <col min="8" max="8" width="5.44140625" style="108" customWidth="1"/>
    <col min="9" max="9" width="8.21875" style="191" customWidth="1"/>
    <col min="10" max="10" width="5.21875" style="106" customWidth="1"/>
    <col min="11" max="11" width="14.21875" style="106" customWidth="1"/>
    <col min="12" max="12" width="9.77734375" style="106" customWidth="1"/>
    <col min="13" max="13" width="8.88671875" style="106"/>
    <col min="14" max="14" width="8.88671875" style="147"/>
    <col min="15" max="16384" width="8.88671875" style="106"/>
  </cols>
  <sheetData>
    <row r="1" spans="1:16" ht="35.1" customHeight="1">
      <c r="A1" s="315" t="s">
        <v>229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</row>
    <row r="2" spans="1:16" ht="21" customHeight="1" thickBo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6" ht="40.5" customHeight="1" thickBot="1">
      <c r="A3" s="317" t="s">
        <v>205</v>
      </c>
      <c r="B3" s="318"/>
      <c r="C3" s="319" t="e">
        <f>#REF!&amp;" 신축공사 소방 감리용역"</f>
        <v>#REF!</v>
      </c>
      <c r="D3" s="319"/>
      <c r="E3" s="319"/>
      <c r="F3" s="319"/>
      <c r="G3" s="319"/>
      <c r="H3" s="319"/>
      <c r="I3" s="319"/>
      <c r="J3" s="319"/>
      <c r="K3" s="319"/>
      <c r="L3" s="320"/>
    </row>
    <row r="4" spans="1:16" ht="8.25" customHeight="1" thickBot="1">
      <c r="B4" s="109"/>
      <c r="C4" s="109"/>
      <c r="D4" s="109"/>
      <c r="E4" s="109"/>
      <c r="F4" s="109"/>
      <c r="G4" s="109"/>
      <c r="H4" s="109"/>
      <c r="I4" s="148"/>
      <c r="J4" s="109"/>
      <c r="K4" s="109"/>
      <c r="L4" s="109"/>
    </row>
    <row r="5" spans="1:16" ht="30" customHeight="1" thickTop="1">
      <c r="A5" s="322" t="s">
        <v>206</v>
      </c>
      <c r="B5" s="323"/>
      <c r="C5" s="324" t="s">
        <v>286</v>
      </c>
      <c r="D5" s="325"/>
      <c r="E5" s="325"/>
      <c r="F5" s="325"/>
      <c r="G5" s="325"/>
      <c r="H5" s="325"/>
      <c r="I5" s="325"/>
      <c r="J5" s="325"/>
      <c r="K5" s="325"/>
      <c r="L5" s="326"/>
    </row>
    <row r="6" spans="1:16" ht="30" customHeight="1">
      <c r="A6" s="305"/>
      <c r="B6" s="306"/>
      <c r="C6" s="301" t="s">
        <v>285</v>
      </c>
      <c r="D6" s="302"/>
      <c r="E6" s="302"/>
      <c r="F6" s="321" t="e">
        <f>#REF!</f>
        <v>#REF!</v>
      </c>
      <c r="G6" s="321"/>
      <c r="H6" s="321"/>
      <c r="I6" s="321"/>
      <c r="J6" s="149"/>
      <c r="K6" s="149"/>
      <c r="L6" s="212"/>
    </row>
    <row r="7" spans="1:16" ht="21" customHeight="1">
      <c r="A7" s="303" t="s">
        <v>207</v>
      </c>
      <c r="B7" s="304"/>
      <c r="C7" s="112" t="s">
        <v>230</v>
      </c>
      <c r="D7" s="112"/>
      <c r="E7" s="112"/>
      <c r="F7" s="112"/>
      <c r="G7" s="112"/>
      <c r="H7" s="112"/>
      <c r="I7" s="150"/>
      <c r="J7" s="113"/>
      <c r="K7" s="113"/>
      <c r="L7" s="151"/>
      <c r="P7" s="214" t="s">
        <v>288</v>
      </c>
    </row>
    <row r="8" spans="1:16" ht="21" customHeight="1">
      <c r="A8" s="305"/>
      <c r="B8" s="306"/>
      <c r="C8" s="110" t="s">
        <v>231</v>
      </c>
      <c r="D8" s="152" t="s">
        <v>232</v>
      </c>
      <c r="E8" s="152"/>
      <c r="F8" s="152"/>
      <c r="G8" s="110"/>
      <c r="H8" s="110"/>
      <c r="I8" s="153"/>
      <c r="J8" s="111"/>
      <c r="K8" s="111"/>
      <c r="L8" s="154"/>
      <c r="P8" s="215" t="s">
        <v>289</v>
      </c>
    </row>
    <row r="9" spans="1:16" ht="21" customHeight="1">
      <c r="A9" s="307"/>
      <c r="B9" s="308"/>
      <c r="C9" s="110" t="s">
        <v>228</v>
      </c>
      <c r="D9" s="110"/>
      <c r="E9" s="114"/>
      <c r="F9" s="114"/>
      <c r="G9" s="114"/>
      <c r="H9" s="114"/>
      <c r="I9" s="155"/>
      <c r="J9" s="115"/>
      <c r="K9" s="115"/>
      <c r="L9" s="156"/>
      <c r="P9" s="215" t="s">
        <v>290</v>
      </c>
    </row>
    <row r="10" spans="1:16" ht="30" customHeight="1" thickBot="1">
      <c r="A10" s="299" t="s">
        <v>208</v>
      </c>
      <c r="B10" s="300"/>
      <c r="C10" s="297" t="s">
        <v>233</v>
      </c>
      <c r="D10" s="297"/>
      <c r="E10" s="297"/>
      <c r="F10" s="297"/>
      <c r="G10" s="297"/>
      <c r="H10" s="297"/>
      <c r="I10" s="297"/>
      <c r="J10" s="297"/>
      <c r="K10" s="116" t="s">
        <v>132</v>
      </c>
      <c r="L10" s="157" t="s">
        <v>18</v>
      </c>
      <c r="P10" s="215" t="s">
        <v>289</v>
      </c>
    </row>
    <row r="11" spans="1:16" ht="26.1" customHeight="1" thickTop="1">
      <c r="A11" s="158" t="s">
        <v>209</v>
      </c>
      <c r="B11" s="117"/>
      <c r="C11" s="118" t="s">
        <v>210</v>
      </c>
      <c r="D11" s="110"/>
      <c r="E11" s="110"/>
      <c r="F11" s="110"/>
      <c r="G11" s="110"/>
      <c r="H11" s="110"/>
      <c r="I11" s="153"/>
      <c r="J11" s="119"/>
      <c r="K11" s="120">
        <f>SUM(K12:K13)</f>
        <v>36545880</v>
      </c>
      <c r="L11" s="327" t="s">
        <v>234</v>
      </c>
      <c r="P11" s="215" t="s">
        <v>291</v>
      </c>
    </row>
    <row r="12" spans="1:16" ht="21.95" customHeight="1">
      <c r="A12" s="159" t="s">
        <v>235</v>
      </c>
      <c r="B12" s="123"/>
      <c r="C12" s="121"/>
      <c r="D12" s="121" t="s">
        <v>236</v>
      </c>
      <c r="E12" s="160"/>
      <c r="F12" s="160" t="s">
        <v>237</v>
      </c>
      <c r="G12" s="161"/>
      <c r="H12" s="162" t="s">
        <v>238</v>
      </c>
      <c r="I12" s="163"/>
      <c r="J12" s="164" t="s">
        <v>80</v>
      </c>
      <c r="K12" s="122">
        <f>C12*E12*G12*I12</f>
        <v>0</v>
      </c>
      <c r="L12" s="296"/>
      <c r="P12" s="215" t="s">
        <v>292</v>
      </c>
    </row>
    <row r="13" spans="1:16" ht="21.95" customHeight="1">
      <c r="A13" s="166" t="s">
        <v>239</v>
      </c>
      <c r="B13" s="167" t="s">
        <v>240</v>
      </c>
      <c r="C13" s="124">
        <v>1</v>
      </c>
      <c r="D13" s="124" t="s">
        <v>236</v>
      </c>
      <c r="E13" s="217">
        <v>24</v>
      </c>
      <c r="F13" s="168" t="s">
        <v>237</v>
      </c>
      <c r="G13" s="169">
        <v>7</v>
      </c>
      <c r="H13" s="170" t="s">
        <v>238</v>
      </c>
      <c r="I13" s="218">
        <f>V33</f>
        <v>217535</v>
      </c>
      <c r="J13" s="125" t="s">
        <v>80</v>
      </c>
      <c r="K13" s="126">
        <f>C13*E13*G13*I13</f>
        <v>36545880</v>
      </c>
      <c r="L13" s="296"/>
      <c r="P13" s="215" t="s">
        <v>293</v>
      </c>
    </row>
    <row r="14" spans="1:16" ht="26.1" customHeight="1">
      <c r="A14" s="171" t="s">
        <v>211</v>
      </c>
      <c r="B14" s="127"/>
      <c r="C14" s="128" t="s">
        <v>212</v>
      </c>
      <c r="D14" s="128"/>
      <c r="E14" s="128"/>
      <c r="F14" s="128"/>
      <c r="G14" s="128"/>
      <c r="H14" s="128"/>
      <c r="I14" s="172"/>
      <c r="J14" s="129"/>
      <c r="K14" s="130">
        <f>K15</f>
        <v>40200468</v>
      </c>
      <c r="L14" s="313" t="s">
        <v>241</v>
      </c>
      <c r="P14" s="215" t="s">
        <v>294</v>
      </c>
    </row>
    <row r="15" spans="1:16" ht="26.1" customHeight="1">
      <c r="A15" s="173"/>
      <c r="B15" s="131"/>
      <c r="C15" s="316">
        <f>K11</f>
        <v>36545880</v>
      </c>
      <c r="D15" s="316"/>
      <c r="E15" s="316"/>
      <c r="F15" s="132"/>
      <c r="G15" s="133"/>
      <c r="H15" s="133"/>
      <c r="I15" s="174"/>
      <c r="J15" s="134">
        <v>1.1000000000000001</v>
      </c>
      <c r="K15" s="135">
        <f>INT(C15*J15)</f>
        <v>40200468</v>
      </c>
      <c r="L15" s="314"/>
      <c r="P15" s="215" t="s">
        <v>295</v>
      </c>
    </row>
    <row r="16" spans="1:16" ht="26.1" customHeight="1">
      <c r="A16" s="175" t="s">
        <v>213</v>
      </c>
      <c r="B16" s="136"/>
      <c r="C16" s="137" t="s">
        <v>214</v>
      </c>
      <c r="D16" s="137"/>
      <c r="E16" s="137"/>
      <c r="F16" s="137"/>
      <c r="G16" s="137"/>
      <c r="H16" s="137"/>
      <c r="I16" s="176"/>
      <c r="J16" s="138"/>
      <c r="K16" s="120">
        <f>K17</f>
        <v>15349269</v>
      </c>
      <c r="L16" s="296" t="s">
        <v>242</v>
      </c>
      <c r="P16" s="215" t="s">
        <v>296</v>
      </c>
    </row>
    <row r="17" spans="1:22" ht="26.1" customHeight="1">
      <c r="A17" s="177"/>
      <c r="B17" s="136"/>
      <c r="C17" s="298">
        <f>(K11+K14)</f>
        <v>76746348</v>
      </c>
      <c r="D17" s="298"/>
      <c r="E17" s="298"/>
      <c r="F17" s="139"/>
      <c r="G17" s="140"/>
      <c r="H17" s="140"/>
      <c r="I17" s="176"/>
      <c r="J17" s="138">
        <v>0.2</v>
      </c>
      <c r="K17" s="141">
        <f>INT(C17*J17)</f>
        <v>15349269</v>
      </c>
      <c r="L17" s="296"/>
      <c r="P17" s="215" t="s">
        <v>297</v>
      </c>
    </row>
    <row r="18" spans="1:22" ht="26.1" customHeight="1">
      <c r="A18" s="178" t="s">
        <v>215</v>
      </c>
      <c r="B18" s="142"/>
      <c r="C18" s="143" t="s">
        <v>216</v>
      </c>
      <c r="D18" s="144"/>
      <c r="E18" s="144"/>
      <c r="F18" s="144"/>
      <c r="G18" s="144"/>
      <c r="H18" s="144"/>
      <c r="I18" s="179"/>
      <c r="J18" s="145"/>
      <c r="K18" s="130">
        <f>INT(SUM(K19:K24))</f>
        <v>3654588</v>
      </c>
      <c r="L18" s="313" t="s">
        <v>243</v>
      </c>
      <c r="P18" s="215" t="s">
        <v>298</v>
      </c>
    </row>
    <row r="19" spans="1:22" ht="26.1" customHeight="1">
      <c r="A19" s="177" t="s">
        <v>217</v>
      </c>
      <c r="B19" s="136"/>
      <c r="C19" s="137" t="s">
        <v>218</v>
      </c>
      <c r="D19" s="137"/>
      <c r="E19" s="137"/>
      <c r="F19" s="137"/>
      <c r="G19" s="137"/>
      <c r="H19" s="137"/>
      <c r="I19" s="176"/>
      <c r="J19" s="138"/>
      <c r="K19" s="141"/>
      <c r="L19" s="296"/>
      <c r="P19" s="215" t="s">
        <v>299</v>
      </c>
    </row>
    <row r="20" spans="1:22" ht="26.1" customHeight="1">
      <c r="A20" s="177"/>
      <c r="B20" s="136"/>
      <c r="C20" s="298">
        <f>SUM(K12:K12)</f>
        <v>0</v>
      </c>
      <c r="D20" s="298"/>
      <c r="E20" s="298"/>
      <c r="F20" s="139"/>
      <c r="G20" s="138"/>
      <c r="H20" s="138"/>
      <c r="I20" s="180"/>
      <c r="J20" s="138">
        <v>0.3</v>
      </c>
      <c r="K20" s="141">
        <f>INT(C20*J20)</f>
        <v>0</v>
      </c>
      <c r="L20" s="296"/>
      <c r="P20" s="215" t="s">
        <v>300</v>
      </c>
    </row>
    <row r="21" spans="1:22" ht="26.1" customHeight="1">
      <c r="A21" s="177" t="s">
        <v>219</v>
      </c>
      <c r="B21" s="136"/>
      <c r="C21" s="140" t="s">
        <v>220</v>
      </c>
      <c r="D21" s="140"/>
      <c r="E21" s="140"/>
      <c r="F21" s="140"/>
      <c r="G21" s="140"/>
      <c r="H21" s="140"/>
      <c r="I21" s="176"/>
      <c r="J21" s="138"/>
      <c r="K21" s="141"/>
      <c r="L21" s="296"/>
      <c r="P21" s="215" t="s">
        <v>301</v>
      </c>
    </row>
    <row r="22" spans="1:22" ht="26.1" customHeight="1">
      <c r="A22" s="177"/>
      <c r="B22" s="136"/>
      <c r="C22" s="312">
        <f>K13</f>
        <v>36545880</v>
      </c>
      <c r="D22" s="298"/>
      <c r="E22" s="298"/>
      <c r="F22" s="139"/>
      <c r="G22" s="138"/>
      <c r="H22" s="138"/>
      <c r="I22" s="180"/>
      <c r="J22" s="138">
        <v>0.1</v>
      </c>
      <c r="K22" s="141">
        <f>INT(C22*J22)</f>
        <v>3654588</v>
      </c>
      <c r="L22" s="296"/>
      <c r="P22" s="215" t="s">
        <v>302</v>
      </c>
    </row>
    <row r="23" spans="1:22" ht="26.1" customHeight="1">
      <c r="A23" s="177" t="s">
        <v>221</v>
      </c>
      <c r="B23" s="136"/>
      <c r="C23" s="137" t="s">
        <v>222</v>
      </c>
      <c r="D23" s="137"/>
      <c r="E23" s="137"/>
      <c r="F23" s="137"/>
      <c r="G23" s="137"/>
      <c r="H23" s="137"/>
      <c r="I23" s="176"/>
      <c r="J23" s="138"/>
      <c r="K23" s="141">
        <v>0</v>
      </c>
      <c r="L23" s="296"/>
      <c r="P23" s="215" t="s">
        <v>303</v>
      </c>
    </row>
    <row r="24" spans="1:22" ht="26.1" customHeight="1">
      <c r="A24" s="173" t="s">
        <v>223</v>
      </c>
      <c r="B24" s="131"/>
      <c r="C24" s="146" t="s">
        <v>222</v>
      </c>
      <c r="D24" s="146"/>
      <c r="E24" s="146"/>
      <c r="F24" s="146"/>
      <c r="G24" s="146"/>
      <c r="H24" s="146"/>
      <c r="I24" s="174"/>
      <c r="J24" s="134"/>
      <c r="K24" s="135">
        <v>0</v>
      </c>
      <c r="L24" s="314"/>
      <c r="P24" s="215" t="s">
        <v>304</v>
      </c>
    </row>
    <row r="25" spans="1:22" ht="26.1" customHeight="1">
      <c r="A25" s="175" t="s">
        <v>224</v>
      </c>
      <c r="B25" s="181"/>
      <c r="C25" s="182" t="s">
        <v>225</v>
      </c>
      <c r="D25" s="182"/>
      <c r="E25" s="182"/>
      <c r="F25" s="182"/>
      <c r="G25" s="182"/>
      <c r="H25" s="182"/>
      <c r="I25" s="183"/>
      <c r="J25" s="184"/>
      <c r="K25" s="185">
        <f>ROUNDDOWN(K11+K14+K16+K18,-6)</f>
        <v>95000000</v>
      </c>
      <c r="L25" s="165"/>
      <c r="P25" s="215" t="s">
        <v>305</v>
      </c>
    </row>
    <row r="26" spans="1:22" ht="30" customHeight="1" thickBot="1">
      <c r="A26" s="186" t="s">
        <v>226</v>
      </c>
      <c r="B26" s="187"/>
      <c r="C26" s="188"/>
      <c r="D26" s="188"/>
      <c r="E26" s="188"/>
      <c r="F26" s="188"/>
      <c r="G26" s="188"/>
      <c r="H26" s="188"/>
      <c r="I26" s="310"/>
      <c r="J26" s="311"/>
      <c r="K26" s="189">
        <f>K25</f>
        <v>95000000</v>
      </c>
      <c r="L26" s="190" t="s">
        <v>227</v>
      </c>
      <c r="P26" s="215" t="s">
        <v>306</v>
      </c>
    </row>
    <row r="27" spans="1:22" ht="39" customHeight="1" thickTop="1">
      <c r="A27" s="213" t="s">
        <v>287</v>
      </c>
      <c r="P27" s="215" t="s">
        <v>307</v>
      </c>
    </row>
    <row r="28" spans="1:22">
      <c r="P28" s="216"/>
    </row>
    <row r="29" spans="1:22">
      <c r="P29" s="106" t="s">
        <v>332</v>
      </c>
    </row>
    <row r="30" spans="1:22">
      <c r="P30" s="309" t="s">
        <v>308</v>
      </c>
      <c r="Q30" s="309" t="s">
        <v>309</v>
      </c>
      <c r="R30" s="309"/>
      <c r="S30" s="309"/>
      <c r="T30" s="309"/>
      <c r="U30" s="309"/>
    </row>
    <row r="31" spans="1:22">
      <c r="P31" s="309"/>
      <c r="Q31" s="219" t="s">
        <v>310</v>
      </c>
      <c r="R31" s="219" t="s">
        <v>311</v>
      </c>
      <c r="S31" s="219" t="s">
        <v>312</v>
      </c>
      <c r="T31" s="219" t="s">
        <v>313</v>
      </c>
      <c r="U31" s="219" t="s">
        <v>314</v>
      </c>
      <c r="V31" s="219" t="s">
        <v>117</v>
      </c>
    </row>
    <row r="32" spans="1:22">
      <c r="P32" s="220" t="s">
        <v>315</v>
      </c>
      <c r="Q32" s="221">
        <v>197001</v>
      </c>
      <c r="R32" s="221">
        <v>205071</v>
      </c>
      <c r="S32" s="221">
        <v>230020</v>
      </c>
      <c r="T32" s="221">
        <v>252897</v>
      </c>
      <c r="U32" s="221">
        <v>263837</v>
      </c>
      <c r="V32" s="248">
        <v>270525</v>
      </c>
    </row>
    <row r="33" spans="16:22">
      <c r="P33" s="220" t="s">
        <v>316</v>
      </c>
      <c r="Q33" s="221">
        <v>162903</v>
      </c>
      <c r="R33" s="221">
        <v>158335</v>
      </c>
      <c r="S33" s="221">
        <v>177096</v>
      </c>
      <c r="T33" s="221">
        <v>196337</v>
      </c>
      <c r="U33" s="221">
        <v>204020</v>
      </c>
      <c r="V33" s="248">
        <v>217535</v>
      </c>
    </row>
    <row r="34" spans="16:22">
      <c r="P34" s="220" t="s">
        <v>317</v>
      </c>
      <c r="Q34" s="221">
        <v>131950</v>
      </c>
      <c r="R34" s="221">
        <v>132936</v>
      </c>
      <c r="S34" s="221">
        <v>148224</v>
      </c>
      <c r="T34" s="221">
        <v>164387</v>
      </c>
      <c r="U34" s="221">
        <v>173417</v>
      </c>
      <c r="V34" s="248">
        <v>180902</v>
      </c>
    </row>
    <row r="35" spans="16:22">
      <c r="P35" s="220" t="s">
        <v>318</v>
      </c>
      <c r="Q35" s="221">
        <v>108828</v>
      </c>
      <c r="R35" s="221">
        <v>111576</v>
      </c>
      <c r="S35" s="221">
        <v>123952</v>
      </c>
      <c r="T35" s="221">
        <v>139232</v>
      </c>
      <c r="U35" s="221">
        <v>146066</v>
      </c>
      <c r="V35" s="248">
        <v>150970</v>
      </c>
    </row>
    <row r="36" spans="16:22">
      <c r="P36" s="220" t="s">
        <v>319</v>
      </c>
      <c r="Q36" s="221">
        <v>79518</v>
      </c>
      <c r="R36" s="221">
        <v>81676</v>
      </c>
      <c r="S36" s="221">
        <v>89202</v>
      </c>
      <c r="T36" s="221">
        <v>98848</v>
      </c>
      <c r="U36" s="221">
        <v>104129</v>
      </c>
      <c r="V36" s="248">
        <v>108805</v>
      </c>
    </row>
    <row r="37" spans="16:22">
      <c r="P37" s="220" t="s">
        <v>320</v>
      </c>
      <c r="Q37" s="221">
        <v>98387</v>
      </c>
      <c r="R37" s="221">
        <v>95221</v>
      </c>
      <c r="S37" s="221">
        <v>107740</v>
      </c>
      <c r="T37" s="221">
        <v>110769</v>
      </c>
      <c r="U37" s="221">
        <v>114757</v>
      </c>
      <c r="V37" s="248">
        <v>125348</v>
      </c>
    </row>
    <row r="38" spans="16:22">
      <c r="P38" s="220" t="s">
        <v>321</v>
      </c>
      <c r="Q38" s="221">
        <v>79392</v>
      </c>
      <c r="R38" s="221">
        <v>81499</v>
      </c>
      <c r="S38" s="221">
        <v>96271</v>
      </c>
      <c r="T38" s="221">
        <v>97468</v>
      </c>
      <c r="U38" s="221">
        <v>100340</v>
      </c>
      <c r="V38" s="248">
        <v>107821</v>
      </c>
    </row>
    <row r="39" spans="16:22">
      <c r="P39" s="220" t="s">
        <v>322</v>
      </c>
      <c r="Q39" s="221">
        <v>65063</v>
      </c>
      <c r="R39" s="221">
        <v>60759</v>
      </c>
      <c r="S39" s="221">
        <v>72051</v>
      </c>
      <c r="T39" s="221">
        <v>73229</v>
      </c>
      <c r="U39" s="221">
        <v>77785</v>
      </c>
      <c r="V39" s="248">
        <v>85543</v>
      </c>
    </row>
    <row r="40" spans="16:22">
      <c r="P40" s="108" t="s">
        <v>331</v>
      </c>
    </row>
  </sheetData>
  <mergeCells count="21">
    <mergeCell ref="A1:L1"/>
    <mergeCell ref="C15:E15"/>
    <mergeCell ref="A3:B3"/>
    <mergeCell ref="C3:L3"/>
    <mergeCell ref="L14:L15"/>
    <mergeCell ref="F6:I6"/>
    <mergeCell ref="A5:B6"/>
    <mergeCell ref="C5:L5"/>
    <mergeCell ref="L11:L13"/>
    <mergeCell ref="Q30:U30"/>
    <mergeCell ref="I26:J26"/>
    <mergeCell ref="P30:P31"/>
    <mergeCell ref="C22:E22"/>
    <mergeCell ref="L18:L24"/>
    <mergeCell ref="C20:E20"/>
    <mergeCell ref="L16:L17"/>
    <mergeCell ref="C10:J10"/>
    <mergeCell ref="C17:E17"/>
    <mergeCell ref="A10:B10"/>
    <mergeCell ref="C6:E6"/>
    <mergeCell ref="A7:B9"/>
  </mergeCells>
  <phoneticPr fontId="3" type="noConversion"/>
  <pageMargins left="0.65" right="0.62" top="1.01" bottom="0.47" header="0.5" footer="0.4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1:K51"/>
  <sheetViews>
    <sheetView view="pageBreakPreview" zoomScale="85" workbookViewId="0">
      <selection activeCell="L26" sqref="L26"/>
    </sheetView>
  </sheetViews>
  <sheetFormatPr defaultRowHeight="20.100000000000001" customHeight="1"/>
  <cols>
    <col min="1" max="1" width="7.88671875" style="2" customWidth="1"/>
    <col min="2" max="2" width="6.5546875" style="2" customWidth="1"/>
    <col min="3" max="3" width="10.33203125" style="2" bestFit="1" customWidth="1"/>
    <col min="4" max="4" width="14.33203125" style="2" customWidth="1"/>
    <col min="5" max="5" width="6" style="21" customWidth="1"/>
    <col min="6" max="7" width="14.6640625" style="2" customWidth="1"/>
    <col min="8" max="8" width="15.5546875" style="2" customWidth="1"/>
    <col min="9" max="9" width="13.109375" style="2" bestFit="1" customWidth="1"/>
    <col min="10" max="10" width="10" style="2" bestFit="1" customWidth="1"/>
    <col min="11" max="11" width="9.21875" style="2" bestFit="1" customWidth="1"/>
    <col min="12" max="255" width="8.88671875" style="2"/>
    <col min="256" max="256" width="7.88671875" style="2" customWidth="1"/>
    <col min="257" max="257" width="6.5546875" style="2" customWidth="1"/>
    <col min="258" max="258" width="10.33203125" style="2" bestFit="1" customWidth="1"/>
    <col min="259" max="259" width="14.33203125" style="2" customWidth="1"/>
    <col min="260" max="260" width="6" style="2" customWidth="1"/>
    <col min="261" max="262" width="14.6640625" style="2" customWidth="1"/>
    <col min="263" max="263" width="15.5546875" style="2" customWidth="1"/>
    <col min="264" max="264" width="12.21875" style="2" bestFit="1" customWidth="1"/>
    <col min="265" max="265" width="13.109375" style="2" bestFit="1" customWidth="1"/>
    <col min="266" max="266" width="10" style="2" bestFit="1" customWidth="1"/>
    <col min="267" max="267" width="9.21875" style="2" bestFit="1" customWidth="1"/>
    <col min="268" max="511" width="8.88671875" style="2"/>
    <col min="512" max="512" width="7.88671875" style="2" customWidth="1"/>
    <col min="513" max="513" width="6.5546875" style="2" customWidth="1"/>
    <col min="514" max="514" width="10.33203125" style="2" bestFit="1" customWidth="1"/>
    <col min="515" max="515" width="14.33203125" style="2" customWidth="1"/>
    <col min="516" max="516" width="6" style="2" customWidth="1"/>
    <col min="517" max="518" width="14.6640625" style="2" customWidth="1"/>
    <col min="519" max="519" width="15.5546875" style="2" customWidth="1"/>
    <col min="520" max="520" width="12.21875" style="2" bestFit="1" customWidth="1"/>
    <col min="521" max="521" width="13.109375" style="2" bestFit="1" customWidth="1"/>
    <col min="522" max="522" width="10" style="2" bestFit="1" customWidth="1"/>
    <col min="523" max="523" width="9.21875" style="2" bestFit="1" customWidth="1"/>
    <col min="524" max="767" width="8.88671875" style="2"/>
    <col min="768" max="768" width="7.88671875" style="2" customWidth="1"/>
    <col min="769" max="769" width="6.5546875" style="2" customWidth="1"/>
    <col min="770" max="770" width="10.33203125" style="2" bestFit="1" customWidth="1"/>
    <col min="771" max="771" width="14.33203125" style="2" customWidth="1"/>
    <col min="772" max="772" width="6" style="2" customWidth="1"/>
    <col min="773" max="774" width="14.6640625" style="2" customWidth="1"/>
    <col min="775" max="775" width="15.5546875" style="2" customWidth="1"/>
    <col min="776" max="776" width="12.21875" style="2" bestFit="1" customWidth="1"/>
    <col min="777" max="777" width="13.109375" style="2" bestFit="1" customWidth="1"/>
    <col min="778" max="778" width="10" style="2" bestFit="1" customWidth="1"/>
    <col min="779" max="779" width="9.21875" style="2" bestFit="1" customWidth="1"/>
    <col min="780" max="1023" width="8.88671875" style="2"/>
    <col min="1024" max="1024" width="7.88671875" style="2" customWidth="1"/>
    <col min="1025" max="1025" width="6.5546875" style="2" customWidth="1"/>
    <col min="1026" max="1026" width="10.33203125" style="2" bestFit="1" customWidth="1"/>
    <col min="1027" max="1027" width="14.33203125" style="2" customWidth="1"/>
    <col min="1028" max="1028" width="6" style="2" customWidth="1"/>
    <col min="1029" max="1030" width="14.6640625" style="2" customWidth="1"/>
    <col min="1031" max="1031" width="15.5546875" style="2" customWidth="1"/>
    <col min="1032" max="1032" width="12.21875" style="2" bestFit="1" customWidth="1"/>
    <col min="1033" max="1033" width="13.109375" style="2" bestFit="1" customWidth="1"/>
    <col min="1034" max="1034" width="10" style="2" bestFit="1" customWidth="1"/>
    <col min="1035" max="1035" width="9.21875" style="2" bestFit="1" customWidth="1"/>
    <col min="1036" max="1279" width="8.88671875" style="2"/>
    <col min="1280" max="1280" width="7.88671875" style="2" customWidth="1"/>
    <col min="1281" max="1281" width="6.5546875" style="2" customWidth="1"/>
    <col min="1282" max="1282" width="10.33203125" style="2" bestFit="1" customWidth="1"/>
    <col min="1283" max="1283" width="14.33203125" style="2" customWidth="1"/>
    <col min="1284" max="1284" width="6" style="2" customWidth="1"/>
    <col min="1285" max="1286" width="14.6640625" style="2" customWidth="1"/>
    <col min="1287" max="1287" width="15.5546875" style="2" customWidth="1"/>
    <col min="1288" max="1288" width="12.21875" style="2" bestFit="1" customWidth="1"/>
    <col min="1289" max="1289" width="13.109375" style="2" bestFit="1" customWidth="1"/>
    <col min="1290" max="1290" width="10" style="2" bestFit="1" customWidth="1"/>
    <col min="1291" max="1291" width="9.21875" style="2" bestFit="1" customWidth="1"/>
    <col min="1292" max="1535" width="8.88671875" style="2"/>
    <col min="1536" max="1536" width="7.88671875" style="2" customWidth="1"/>
    <col min="1537" max="1537" width="6.5546875" style="2" customWidth="1"/>
    <col min="1538" max="1538" width="10.33203125" style="2" bestFit="1" customWidth="1"/>
    <col min="1539" max="1539" width="14.33203125" style="2" customWidth="1"/>
    <col min="1540" max="1540" width="6" style="2" customWidth="1"/>
    <col min="1541" max="1542" width="14.6640625" style="2" customWidth="1"/>
    <col min="1543" max="1543" width="15.5546875" style="2" customWidth="1"/>
    <col min="1544" max="1544" width="12.21875" style="2" bestFit="1" customWidth="1"/>
    <col min="1545" max="1545" width="13.109375" style="2" bestFit="1" customWidth="1"/>
    <col min="1546" max="1546" width="10" style="2" bestFit="1" customWidth="1"/>
    <col min="1547" max="1547" width="9.21875" style="2" bestFit="1" customWidth="1"/>
    <col min="1548" max="1791" width="8.88671875" style="2"/>
    <col min="1792" max="1792" width="7.88671875" style="2" customWidth="1"/>
    <col min="1793" max="1793" width="6.5546875" style="2" customWidth="1"/>
    <col min="1794" max="1794" width="10.33203125" style="2" bestFit="1" customWidth="1"/>
    <col min="1795" max="1795" width="14.33203125" style="2" customWidth="1"/>
    <col min="1796" max="1796" width="6" style="2" customWidth="1"/>
    <col min="1797" max="1798" width="14.6640625" style="2" customWidth="1"/>
    <col min="1799" max="1799" width="15.5546875" style="2" customWidth="1"/>
    <col min="1800" max="1800" width="12.21875" style="2" bestFit="1" customWidth="1"/>
    <col min="1801" max="1801" width="13.109375" style="2" bestFit="1" customWidth="1"/>
    <col min="1802" max="1802" width="10" style="2" bestFit="1" customWidth="1"/>
    <col min="1803" max="1803" width="9.21875" style="2" bestFit="1" customWidth="1"/>
    <col min="1804" max="2047" width="8.88671875" style="2"/>
    <col min="2048" max="2048" width="7.88671875" style="2" customWidth="1"/>
    <col min="2049" max="2049" width="6.5546875" style="2" customWidth="1"/>
    <col min="2050" max="2050" width="10.33203125" style="2" bestFit="1" customWidth="1"/>
    <col min="2051" max="2051" width="14.33203125" style="2" customWidth="1"/>
    <col min="2052" max="2052" width="6" style="2" customWidth="1"/>
    <col min="2053" max="2054" width="14.6640625" style="2" customWidth="1"/>
    <col min="2055" max="2055" width="15.5546875" style="2" customWidth="1"/>
    <col min="2056" max="2056" width="12.21875" style="2" bestFit="1" customWidth="1"/>
    <col min="2057" max="2057" width="13.109375" style="2" bestFit="1" customWidth="1"/>
    <col min="2058" max="2058" width="10" style="2" bestFit="1" customWidth="1"/>
    <col min="2059" max="2059" width="9.21875" style="2" bestFit="1" customWidth="1"/>
    <col min="2060" max="2303" width="8.88671875" style="2"/>
    <col min="2304" max="2304" width="7.88671875" style="2" customWidth="1"/>
    <col min="2305" max="2305" width="6.5546875" style="2" customWidth="1"/>
    <col min="2306" max="2306" width="10.33203125" style="2" bestFit="1" customWidth="1"/>
    <col min="2307" max="2307" width="14.33203125" style="2" customWidth="1"/>
    <col min="2308" max="2308" width="6" style="2" customWidth="1"/>
    <col min="2309" max="2310" width="14.6640625" style="2" customWidth="1"/>
    <col min="2311" max="2311" width="15.5546875" style="2" customWidth="1"/>
    <col min="2312" max="2312" width="12.21875" style="2" bestFit="1" customWidth="1"/>
    <col min="2313" max="2313" width="13.109375" style="2" bestFit="1" customWidth="1"/>
    <col min="2314" max="2314" width="10" style="2" bestFit="1" customWidth="1"/>
    <col min="2315" max="2315" width="9.21875" style="2" bestFit="1" customWidth="1"/>
    <col min="2316" max="2559" width="8.88671875" style="2"/>
    <col min="2560" max="2560" width="7.88671875" style="2" customWidth="1"/>
    <col min="2561" max="2561" width="6.5546875" style="2" customWidth="1"/>
    <col min="2562" max="2562" width="10.33203125" style="2" bestFit="1" customWidth="1"/>
    <col min="2563" max="2563" width="14.33203125" style="2" customWidth="1"/>
    <col min="2564" max="2564" width="6" style="2" customWidth="1"/>
    <col min="2565" max="2566" width="14.6640625" style="2" customWidth="1"/>
    <col min="2567" max="2567" width="15.5546875" style="2" customWidth="1"/>
    <col min="2568" max="2568" width="12.21875" style="2" bestFit="1" customWidth="1"/>
    <col min="2569" max="2569" width="13.109375" style="2" bestFit="1" customWidth="1"/>
    <col min="2570" max="2570" width="10" style="2" bestFit="1" customWidth="1"/>
    <col min="2571" max="2571" width="9.21875" style="2" bestFit="1" customWidth="1"/>
    <col min="2572" max="2815" width="8.88671875" style="2"/>
    <col min="2816" max="2816" width="7.88671875" style="2" customWidth="1"/>
    <col min="2817" max="2817" width="6.5546875" style="2" customWidth="1"/>
    <col min="2818" max="2818" width="10.33203125" style="2" bestFit="1" customWidth="1"/>
    <col min="2819" max="2819" width="14.33203125" style="2" customWidth="1"/>
    <col min="2820" max="2820" width="6" style="2" customWidth="1"/>
    <col min="2821" max="2822" width="14.6640625" style="2" customWidth="1"/>
    <col min="2823" max="2823" width="15.5546875" style="2" customWidth="1"/>
    <col min="2824" max="2824" width="12.21875" style="2" bestFit="1" customWidth="1"/>
    <col min="2825" max="2825" width="13.109375" style="2" bestFit="1" customWidth="1"/>
    <col min="2826" max="2826" width="10" style="2" bestFit="1" customWidth="1"/>
    <col min="2827" max="2827" width="9.21875" style="2" bestFit="1" customWidth="1"/>
    <col min="2828" max="3071" width="8.88671875" style="2"/>
    <col min="3072" max="3072" width="7.88671875" style="2" customWidth="1"/>
    <col min="3073" max="3073" width="6.5546875" style="2" customWidth="1"/>
    <col min="3074" max="3074" width="10.33203125" style="2" bestFit="1" customWidth="1"/>
    <col min="3075" max="3075" width="14.33203125" style="2" customWidth="1"/>
    <col min="3076" max="3076" width="6" style="2" customWidth="1"/>
    <col min="3077" max="3078" width="14.6640625" style="2" customWidth="1"/>
    <col min="3079" max="3079" width="15.5546875" style="2" customWidth="1"/>
    <col min="3080" max="3080" width="12.21875" style="2" bestFit="1" customWidth="1"/>
    <col min="3081" max="3081" width="13.109375" style="2" bestFit="1" customWidth="1"/>
    <col min="3082" max="3082" width="10" style="2" bestFit="1" customWidth="1"/>
    <col min="3083" max="3083" width="9.21875" style="2" bestFit="1" customWidth="1"/>
    <col min="3084" max="3327" width="8.88671875" style="2"/>
    <col min="3328" max="3328" width="7.88671875" style="2" customWidth="1"/>
    <col min="3329" max="3329" width="6.5546875" style="2" customWidth="1"/>
    <col min="3330" max="3330" width="10.33203125" style="2" bestFit="1" customWidth="1"/>
    <col min="3331" max="3331" width="14.33203125" style="2" customWidth="1"/>
    <col min="3332" max="3332" width="6" style="2" customWidth="1"/>
    <col min="3333" max="3334" width="14.6640625" style="2" customWidth="1"/>
    <col min="3335" max="3335" width="15.5546875" style="2" customWidth="1"/>
    <col min="3336" max="3336" width="12.21875" style="2" bestFit="1" customWidth="1"/>
    <col min="3337" max="3337" width="13.109375" style="2" bestFit="1" customWidth="1"/>
    <col min="3338" max="3338" width="10" style="2" bestFit="1" customWidth="1"/>
    <col min="3339" max="3339" width="9.21875" style="2" bestFit="1" customWidth="1"/>
    <col min="3340" max="3583" width="8.88671875" style="2"/>
    <col min="3584" max="3584" width="7.88671875" style="2" customWidth="1"/>
    <col min="3585" max="3585" width="6.5546875" style="2" customWidth="1"/>
    <col min="3586" max="3586" width="10.33203125" style="2" bestFit="1" customWidth="1"/>
    <col min="3587" max="3587" width="14.33203125" style="2" customWidth="1"/>
    <col min="3588" max="3588" width="6" style="2" customWidth="1"/>
    <col min="3589" max="3590" width="14.6640625" style="2" customWidth="1"/>
    <col min="3591" max="3591" width="15.5546875" style="2" customWidth="1"/>
    <col min="3592" max="3592" width="12.21875" style="2" bestFit="1" customWidth="1"/>
    <col min="3593" max="3593" width="13.109375" style="2" bestFit="1" customWidth="1"/>
    <col min="3594" max="3594" width="10" style="2" bestFit="1" customWidth="1"/>
    <col min="3595" max="3595" width="9.21875" style="2" bestFit="1" customWidth="1"/>
    <col min="3596" max="3839" width="8.88671875" style="2"/>
    <col min="3840" max="3840" width="7.88671875" style="2" customWidth="1"/>
    <col min="3841" max="3841" width="6.5546875" style="2" customWidth="1"/>
    <col min="3842" max="3842" width="10.33203125" style="2" bestFit="1" customWidth="1"/>
    <col min="3843" max="3843" width="14.33203125" style="2" customWidth="1"/>
    <col min="3844" max="3844" width="6" style="2" customWidth="1"/>
    <col min="3845" max="3846" width="14.6640625" style="2" customWidth="1"/>
    <col min="3847" max="3847" width="15.5546875" style="2" customWidth="1"/>
    <col min="3848" max="3848" width="12.21875" style="2" bestFit="1" customWidth="1"/>
    <col min="3849" max="3849" width="13.109375" style="2" bestFit="1" customWidth="1"/>
    <col min="3850" max="3850" width="10" style="2" bestFit="1" customWidth="1"/>
    <col min="3851" max="3851" width="9.21875" style="2" bestFit="1" customWidth="1"/>
    <col min="3852" max="4095" width="8.88671875" style="2"/>
    <col min="4096" max="4096" width="7.88671875" style="2" customWidth="1"/>
    <col min="4097" max="4097" width="6.5546875" style="2" customWidth="1"/>
    <col min="4098" max="4098" width="10.33203125" style="2" bestFit="1" customWidth="1"/>
    <col min="4099" max="4099" width="14.33203125" style="2" customWidth="1"/>
    <col min="4100" max="4100" width="6" style="2" customWidth="1"/>
    <col min="4101" max="4102" width="14.6640625" style="2" customWidth="1"/>
    <col min="4103" max="4103" width="15.5546875" style="2" customWidth="1"/>
    <col min="4104" max="4104" width="12.21875" style="2" bestFit="1" customWidth="1"/>
    <col min="4105" max="4105" width="13.109375" style="2" bestFit="1" customWidth="1"/>
    <col min="4106" max="4106" width="10" style="2" bestFit="1" customWidth="1"/>
    <col min="4107" max="4107" width="9.21875" style="2" bestFit="1" customWidth="1"/>
    <col min="4108" max="4351" width="8.88671875" style="2"/>
    <col min="4352" max="4352" width="7.88671875" style="2" customWidth="1"/>
    <col min="4353" max="4353" width="6.5546875" style="2" customWidth="1"/>
    <col min="4354" max="4354" width="10.33203125" style="2" bestFit="1" customWidth="1"/>
    <col min="4355" max="4355" width="14.33203125" style="2" customWidth="1"/>
    <col min="4356" max="4356" width="6" style="2" customWidth="1"/>
    <col min="4357" max="4358" width="14.6640625" style="2" customWidth="1"/>
    <col min="4359" max="4359" width="15.5546875" style="2" customWidth="1"/>
    <col min="4360" max="4360" width="12.21875" style="2" bestFit="1" customWidth="1"/>
    <col min="4361" max="4361" width="13.109375" style="2" bestFit="1" customWidth="1"/>
    <col min="4362" max="4362" width="10" style="2" bestFit="1" customWidth="1"/>
    <col min="4363" max="4363" width="9.21875" style="2" bestFit="1" customWidth="1"/>
    <col min="4364" max="4607" width="8.88671875" style="2"/>
    <col min="4608" max="4608" width="7.88671875" style="2" customWidth="1"/>
    <col min="4609" max="4609" width="6.5546875" style="2" customWidth="1"/>
    <col min="4610" max="4610" width="10.33203125" style="2" bestFit="1" customWidth="1"/>
    <col min="4611" max="4611" width="14.33203125" style="2" customWidth="1"/>
    <col min="4612" max="4612" width="6" style="2" customWidth="1"/>
    <col min="4613" max="4614" width="14.6640625" style="2" customWidth="1"/>
    <col min="4615" max="4615" width="15.5546875" style="2" customWidth="1"/>
    <col min="4616" max="4616" width="12.21875" style="2" bestFit="1" customWidth="1"/>
    <col min="4617" max="4617" width="13.109375" style="2" bestFit="1" customWidth="1"/>
    <col min="4618" max="4618" width="10" style="2" bestFit="1" customWidth="1"/>
    <col min="4619" max="4619" width="9.21875" style="2" bestFit="1" customWidth="1"/>
    <col min="4620" max="4863" width="8.88671875" style="2"/>
    <col min="4864" max="4864" width="7.88671875" style="2" customWidth="1"/>
    <col min="4865" max="4865" width="6.5546875" style="2" customWidth="1"/>
    <col min="4866" max="4866" width="10.33203125" style="2" bestFit="1" customWidth="1"/>
    <col min="4867" max="4867" width="14.33203125" style="2" customWidth="1"/>
    <col min="4868" max="4868" width="6" style="2" customWidth="1"/>
    <col min="4869" max="4870" width="14.6640625" style="2" customWidth="1"/>
    <col min="4871" max="4871" width="15.5546875" style="2" customWidth="1"/>
    <col min="4872" max="4872" width="12.21875" style="2" bestFit="1" customWidth="1"/>
    <col min="4873" max="4873" width="13.109375" style="2" bestFit="1" customWidth="1"/>
    <col min="4874" max="4874" width="10" style="2" bestFit="1" customWidth="1"/>
    <col min="4875" max="4875" width="9.21875" style="2" bestFit="1" customWidth="1"/>
    <col min="4876" max="5119" width="8.88671875" style="2"/>
    <col min="5120" max="5120" width="7.88671875" style="2" customWidth="1"/>
    <col min="5121" max="5121" width="6.5546875" style="2" customWidth="1"/>
    <col min="5122" max="5122" width="10.33203125" style="2" bestFit="1" customWidth="1"/>
    <col min="5123" max="5123" width="14.33203125" style="2" customWidth="1"/>
    <col min="5124" max="5124" width="6" style="2" customWidth="1"/>
    <col min="5125" max="5126" width="14.6640625" style="2" customWidth="1"/>
    <col min="5127" max="5127" width="15.5546875" style="2" customWidth="1"/>
    <col min="5128" max="5128" width="12.21875" style="2" bestFit="1" customWidth="1"/>
    <col min="5129" max="5129" width="13.109375" style="2" bestFit="1" customWidth="1"/>
    <col min="5130" max="5130" width="10" style="2" bestFit="1" customWidth="1"/>
    <col min="5131" max="5131" width="9.21875" style="2" bestFit="1" customWidth="1"/>
    <col min="5132" max="5375" width="8.88671875" style="2"/>
    <col min="5376" max="5376" width="7.88671875" style="2" customWidth="1"/>
    <col min="5377" max="5377" width="6.5546875" style="2" customWidth="1"/>
    <col min="5378" max="5378" width="10.33203125" style="2" bestFit="1" customWidth="1"/>
    <col min="5379" max="5379" width="14.33203125" style="2" customWidth="1"/>
    <col min="5380" max="5380" width="6" style="2" customWidth="1"/>
    <col min="5381" max="5382" width="14.6640625" style="2" customWidth="1"/>
    <col min="5383" max="5383" width="15.5546875" style="2" customWidth="1"/>
    <col min="5384" max="5384" width="12.21875" style="2" bestFit="1" customWidth="1"/>
    <col min="5385" max="5385" width="13.109375" style="2" bestFit="1" customWidth="1"/>
    <col min="5386" max="5386" width="10" style="2" bestFit="1" customWidth="1"/>
    <col min="5387" max="5387" width="9.21875" style="2" bestFit="1" customWidth="1"/>
    <col min="5388" max="5631" width="8.88671875" style="2"/>
    <col min="5632" max="5632" width="7.88671875" style="2" customWidth="1"/>
    <col min="5633" max="5633" width="6.5546875" style="2" customWidth="1"/>
    <col min="5634" max="5634" width="10.33203125" style="2" bestFit="1" customWidth="1"/>
    <col min="5635" max="5635" width="14.33203125" style="2" customWidth="1"/>
    <col min="5636" max="5636" width="6" style="2" customWidth="1"/>
    <col min="5637" max="5638" width="14.6640625" style="2" customWidth="1"/>
    <col min="5639" max="5639" width="15.5546875" style="2" customWidth="1"/>
    <col min="5640" max="5640" width="12.21875" style="2" bestFit="1" customWidth="1"/>
    <col min="5641" max="5641" width="13.109375" style="2" bestFit="1" customWidth="1"/>
    <col min="5642" max="5642" width="10" style="2" bestFit="1" customWidth="1"/>
    <col min="5643" max="5643" width="9.21875" style="2" bestFit="1" customWidth="1"/>
    <col min="5644" max="5887" width="8.88671875" style="2"/>
    <col min="5888" max="5888" width="7.88671875" style="2" customWidth="1"/>
    <col min="5889" max="5889" width="6.5546875" style="2" customWidth="1"/>
    <col min="5890" max="5890" width="10.33203125" style="2" bestFit="1" customWidth="1"/>
    <col min="5891" max="5891" width="14.33203125" style="2" customWidth="1"/>
    <col min="5892" max="5892" width="6" style="2" customWidth="1"/>
    <col min="5893" max="5894" width="14.6640625" style="2" customWidth="1"/>
    <col min="5895" max="5895" width="15.5546875" style="2" customWidth="1"/>
    <col min="5896" max="5896" width="12.21875" style="2" bestFit="1" customWidth="1"/>
    <col min="5897" max="5897" width="13.109375" style="2" bestFit="1" customWidth="1"/>
    <col min="5898" max="5898" width="10" style="2" bestFit="1" customWidth="1"/>
    <col min="5899" max="5899" width="9.21875" style="2" bestFit="1" customWidth="1"/>
    <col min="5900" max="6143" width="8.88671875" style="2"/>
    <col min="6144" max="6144" width="7.88671875" style="2" customWidth="1"/>
    <col min="6145" max="6145" width="6.5546875" style="2" customWidth="1"/>
    <col min="6146" max="6146" width="10.33203125" style="2" bestFit="1" customWidth="1"/>
    <col min="6147" max="6147" width="14.33203125" style="2" customWidth="1"/>
    <col min="6148" max="6148" width="6" style="2" customWidth="1"/>
    <col min="6149" max="6150" width="14.6640625" style="2" customWidth="1"/>
    <col min="6151" max="6151" width="15.5546875" style="2" customWidth="1"/>
    <col min="6152" max="6152" width="12.21875" style="2" bestFit="1" customWidth="1"/>
    <col min="6153" max="6153" width="13.109375" style="2" bestFit="1" customWidth="1"/>
    <col min="6154" max="6154" width="10" style="2" bestFit="1" customWidth="1"/>
    <col min="6155" max="6155" width="9.21875" style="2" bestFit="1" customWidth="1"/>
    <col min="6156" max="6399" width="8.88671875" style="2"/>
    <col min="6400" max="6400" width="7.88671875" style="2" customWidth="1"/>
    <col min="6401" max="6401" width="6.5546875" style="2" customWidth="1"/>
    <col min="6402" max="6402" width="10.33203125" style="2" bestFit="1" customWidth="1"/>
    <col min="6403" max="6403" width="14.33203125" style="2" customWidth="1"/>
    <col min="6404" max="6404" width="6" style="2" customWidth="1"/>
    <col min="6405" max="6406" width="14.6640625" style="2" customWidth="1"/>
    <col min="6407" max="6407" width="15.5546875" style="2" customWidth="1"/>
    <col min="6408" max="6408" width="12.21875" style="2" bestFit="1" customWidth="1"/>
    <col min="6409" max="6409" width="13.109375" style="2" bestFit="1" customWidth="1"/>
    <col min="6410" max="6410" width="10" style="2" bestFit="1" customWidth="1"/>
    <col min="6411" max="6411" width="9.21875" style="2" bestFit="1" customWidth="1"/>
    <col min="6412" max="6655" width="8.88671875" style="2"/>
    <col min="6656" max="6656" width="7.88671875" style="2" customWidth="1"/>
    <col min="6657" max="6657" width="6.5546875" style="2" customWidth="1"/>
    <col min="6658" max="6658" width="10.33203125" style="2" bestFit="1" customWidth="1"/>
    <col min="6659" max="6659" width="14.33203125" style="2" customWidth="1"/>
    <col min="6660" max="6660" width="6" style="2" customWidth="1"/>
    <col min="6661" max="6662" width="14.6640625" style="2" customWidth="1"/>
    <col min="6663" max="6663" width="15.5546875" style="2" customWidth="1"/>
    <col min="6664" max="6664" width="12.21875" style="2" bestFit="1" customWidth="1"/>
    <col min="6665" max="6665" width="13.109375" style="2" bestFit="1" customWidth="1"/>
    <col min="6666" max="6666" width="10" style="2" bestFit="1" customWidth="1"/>
    <col min="6667" max="6667" width="9.21875" style="2" bestFit="1" customWidth="1"/>
    <col min="6668" max="6911" width="8.88671875" style="2"/>
    <col min="6912" max="6912" width="7.88671875" style="2" customWidth="1"/>
    <col min="6913" max="6913" width="6.5546875" style="2" customWidth="1"/>
    <col min="6914" max="6914" width="10.33203125" style="2" bestFit="1" customWidth="1"/>
    <col min="6915" max="6915" width="14.33203125" style="2" customWidth="1"/>
    <col min="6916" max="6916" width="6" style="2" customWidth="1"/>
    <col min="6917" max="6918" width="14.6640625" style="2" customWidth="1"/>
    <col min="6919" max="6919" width="15.5546875" style="2" customWidth="1"/>
    <col min="6920" max="6920" width="12.21875" style="2" bestFit="1" customWidth="1"/>
    <col min="6921" max="6921" width="13.109375" style="2" bestFit="1" customWidth="1"/>
    <col min="6922" max="6922" width="10" style="2" bestFit="1" customWidth="1"/>
    <col min="6923" max="6923" width="9.21875" style="2" bestFit="1" customWidth="1"/>
    <col min="6924" max="7167" width="8.88671875" style="2"/>
    <col min="7168" max="7168" width="7.88671875" style="2" customWidth="1"/>
    <col min="7169" max="7169" width="6.5546875" style="2" customWidth="1"/>
    <col min="7170" max="7170" width="10.33203125" style="2" bestFit="1" customWidth="1"/>
    <col min="7171" max="7171" width="14.33203125" style="2" customWidth="1"/>
    <col min="7172" max="7172" width="6" style="2" customWidth="1"/>
    <col min="7173" max="7174" width="14.6640625" style="2" customWidth="1"/>
    <col min="7175" max="7175" width="15.5546875" style="2" customWidth="1"/>
    <col min="7176" max="7176" width="12.21875" style="2" bestFit="1" customWidth="1"/>
    <col min="7177" max="7177" width="13.109375" style="2" bestFit="1" customWidth="1"/>
    <col min="7178" max="7178" width="10" style="2" bestFit="1" customWidth="1"/>
    <col min="7179" max="7179" width="9.21875" style="2" bestFit="1" customWidth="1"/>
    <col min="7180" max="7423" width="8.88671875" style="2"/>
    <col min="7424" max="7424" width="7.88671875" style="2" customWidth="1"/>
    <col min="7425" max="7425" width="6.5546875" style="2" customWidth="1"/>
    <col min="7426" max="7426" width="10.33203125" style="2" bestFit="1" customWidth="1"/>
    <col min="7427" max="7427" width="14.33203125" style="2" customWidth="1"/>
    <col min="7428" max="7428" width="6" style="2" customWidth="1"/>
    <col min="7429" max="7430" width="14.6640625" style="2" customWidth="1"/>
    <col min="7431" max="7431" width="15.5546875" style="2" customWidth="1"/>
    <col min="7432" max="7432" width="12.21875" style="2" bestFit="1" customWidth="1"/>
    <col min="7433" max="7433" width="13.109375" style="2" bestFit="1" customWidth="1"/>
    <col min="7434" max="7434" width="10" style="2" bestFit="1" customWidth="1"/>
    <col min="7435" max="7435" width="9.21875" style="2" bestFit="1" customWidth="1"/>
    <col min="7436" max="7679" width="8.88671875" style="2"/>
    <col min="7680" max="7680" width="7.88671875" style="2" customWidth="1"/>
    <col min="7681" max="7681" width="6.5546875" style="2" customWidth="1"/>
    <col min="7682" max="7682" width="10.33203125" style="2" bestFit="1" customWidth="1"/>
    <col min="7683" max="7683" width="14.33203125" style="2" customWidth="1"/>
    <col min="7684" max="7684" width="6" style="2" customWidth="1"/>
    <col min="7685" max="7686" width="14.6640625" style="2" customWidth="1"/>
    <col min="7687" max="7687" width="15.5546875" style="2" customWidth="1"/>
    <col min="7688" max="7688" width="12.21875" style="2" bestFit="1" customWidth="1"/>
    <col min="7689" max="7689" width="13.109375" style="2" bestFit="1" customWidth="1"/>
    <col min="7690" max="7690" width="10" style="2" bestFit="1" customWidth="1"/>
    <col min="7691" max="7691" width="9.21875" style="2" bestFit="1" customWidth="1"/>
    <col min="7692" max="7935" width="8.88671875" style="2"/>
    <col min="7936" max="7936" width="7.88671875" style="2" customWidth="1"/>
    <col min="7937" max="7937" width="6.5546875" style="2" customWidth="1"/>
    <col min="7938" max="7938" width="10.33203125" style="2" bestFit="1" customWidth="1"/>
    <col min="7939" max="7939" width="14.33203125" style="2" customWidth="1"/>
    <col min="7940" max="7940" width="6" style="2" customWidth="1"/>
    <col min="7941" max="7942" width="14.6640625" style="2" customWidth="1"/>
    <col min="7943" max="7943" width="15.5546875" style="2" customWidth="1"/>
    <col min="7944" max="7944" width="12.21875" style="2" bestFit="1" customWidth="1"/>
    <col min="7945" max="7945" width="13.109375" style="2" bestFit="1" customWidth="1"/>
    <col min="7946" max="7946" width="10" style="2" bestFit="1" customWidth="1"/>
    <col min="7947" max="7947" width="9.21875" style="2" bestFit="1" customWidth="1"/>
    <col min="7948" max="8191" width="8.88671875" style="2"/>
    <col min="8192" max="8192" width="7.88671875" style="2" customWidth="1"/>
    <col min="8193" max="8193" width="6.5546875" style="2" customWidth="1"/>
    <col min="8194" max="8194" width="10.33203125" style="2" bestFit="1" customWidth="1"/>
    <col min="8195" max="8195" width="14.33203125" style="2" customWidth="1"/>
    <col min="8196" max="8196" width="6" style="2" customWidth="1"/>
    <col min="8197" max="8198" width="14.6640625" style="2" customWidth="1"/>
    <col min="8199" max="8199" width="15.5546875" style="2" customWidth="1"/>
    <col min="8200" max="8200" width="12.21875" style="2" bestFit="1" customWidth="1"/>
    <col min="8201" max="8201" width="13.109375" style="2" bestFit="1" customWidth="1"/>
    <col min="8202" max="8202" width="10" style="2" bestFit="1" customWidth="1"/>
    <col min="8203" max="8203" width="9.21875" style="2" bestFit="1" customWidth="1"/>
    <col min="8204" max="8447" width="8.88671875" style="2"/>
    <col min="8448" max="8448" width="7.88671875" style="2" customWidth="1"/>
    <col min="8449" max="8449" width="6.5546875" style="2" customWidth="1"/>
    <col min="8450" max="8450" width="10.33203125" style="2" bestFit="1" customWidth="1"/>
    <col min="8451" max="8451" width="14.33203125" style="2" customWidth="1"/>
    <col min="8452" max="8452" width="6" style="2" customWidth="1"/>
    <col min="8453" max="8454" width="14.6640625" style="2" customWidth="1"/>
    <col min="8455" max="8455" width="15.5546875" style="2" customWidth="1"/>
    <col min="8456" max="8456" width="12.21875" style="2" bestFit="1" customWidth="1"/>
    <col min="8457" max="8457" width="13.109375" style="2" bestFit="1" customWidth="1"/>
    <col min="8458" max="8458" width="10" style="2" bestFit="1" customWidth="1"/>
    <col min="8459" max="8459" width="9.21875" style="2" bestFit="1" customWidth="1"/>
    <col min="8460" max="8703" width="8.88671875" style="2"/>
    <col min="8704" max="8704" width="7.88671875" style="2" customWidth="1"/>
    <col min="8705" max="8705" width="6.5546875" style="2" customWidth="1"/>
    <col min="8706" max="8706" width="10.33203125" style="2" bestFit="1" customWidth="1"/>
    <col min="8707" max="8707" width="14.33203125" style="2" customWidth="1"/>
    <col min="8708" max="8708" width="6" style="2" customWidth="1"/>
    <col min="8709" max="8710" width="14.6640625" style="2" customWidth="1"/>
    <col min="8711" max="8711" width="15.5546875" style="2" customWidth="1"/>
    <col min="8712" max="8712" width="12.21875" style="2" bestFit="1" customWidth="1"/>
    <col min="8713" max="8713" width="13.109375" style="2" bestFit="1" customWidth="1"/>
    <col min="8714" max="8714" width="10" style="2" bestFit="1" customWidth="1"/>
    <col min="8715" max="8715" width="9.21875" style="2" bestFit="1" customWidth="1"/>
    <col min="8716" max="8959" width="8.88671875" style="2"/>
    <col min="8960" max="8960" width="7.88671875" style="2" customWidth="1"/>
    <col min="8961" max="8961" width="6.5546875" style="2" customWidth="1"/>
    <col min="8962" max="8962" width="10.33203125" style="2" bestFit="1" customWidth="1"/>
    <col min="8963" max="8963" width="14.33203125" style="2" customWidth="1"/>
    <col min="8964" max="8964" width="6" style="2" customWidth="1"/>
    <col min="8965" max="8966" width="14.6640625" style="2" customWidth="1"/>
    <col min="8967" max="8967" width="15.5546875" style="2" customWidth="1"/>
    <col min="8968" max="8968" width="12.21875" style="2" bestFit="1" customWidth="1"/>
    <col min="8969" max="8969" width="13.109375" style="2" bestFit="1" customWidth="1"/>
    <col min="8970" max="8970" width="10" style="2" bestFit="1" customWidth="1"/>
    <col min="8971" max="8971" width="9.21875" style="2" bestFit="1" customWidth="1"/>
    <col min="8972" max="9215" width="8.88671875" style="2"/>
    <col min="9216" max="9216" width="7.88671875" style="2" customWidth="1"/>
    <col min="9217" max="9217" width="6.5546875" style="2" customWidth="1"/>
    <col min="9218" max="9218" width="10.33203125" style="2" bestFit="1" customWidth="1"/>
    <col min="9219" max="9219" width="14.33203125" style="2" customWidth="1"/>
    <col min="9220" max="9220" width="6" style="2" customWidth="1"/>
    <col min="9221" max="9222" width="14.6640625" style="2" customWidth="1"/>
    <col min="9223" max="9223" width="15.5546875" style="2" customWidth="1"/>
    <col min="9224" max="9224" width="12.21875" style="2" bestFit="1" customWidth="1"/>
    <col min="9225" max="9225" width="13.109375" style="2" bestFit="1" customWidth="1"/>
    <col min="9226" max="9226" width="10" style="2" bestFit="1" customWidth="1"/>
    <col min="9227" max="9227" width="9.21875" style="2" bestFit="1" customWidth="1"/>
    <col min="9228" max="9471" width="8.88671875" style="2"/>
    <col min="9472" max="9472" width="7.88671875" style="2" customWidth="1"/>
    <col min="9473" max="9473" width="6.5546875" style="2" customWidth="1"/>
    <col min="9474" max="9474" width="10.33203125" style="2" bestFit="1" customWidth="1"/>
    <col min="9475" max="9475" width="14.33203125" style="2" customWidth="1"/>
    <col min="9476" max="9476" width="6" style="2" customWidth="1"/>
    <col min="9477" max="9478" width="14.6640625" style="2" customWidth="1"/>
    <col min="9479" max="9479" width="15.5546875" style="2" customWidth="1"/>
    <col min="9480" max="9480" width="12.21875" style="2" bestFit="1" customWidth="1"/>
    <col min="9481" max="9481" width="13.109375" style="2" bestFit="1" customWidth="1"/>
    <col min="9482" max="9482" width="10" style="2" bestFit="1" customWidth="1"/>
    <col min="9483" max="9483" width="9.21875" style="2" bestFit="1" customWidth="1"/>
    <col min="9484" max="9727" width="8.88671875" style="2"/>
    <col min="9728" max="9728" width="7.88671875" style="2" customWidth="1"/>
    <col min="9729" max="9729" width="6.5546875" style="2" customWidth="1"/>
    <col min="9730" max="9730" width="10.33203125" style="2" bestFit="1" customWidth="1"/>
    <col min="9731" max="9731" width="14.33203125" style="2" customWidth="1"/>
    <col min="9732" max="9732" width="6" style="2" customWidth="1"/>
    <col min="9733" max="9734" width="14.6640625" style="2" customWidth="1"/>
    <col min="9735" max="9735" width="15.5546875" style="2" customWidth="1"/>
    <col min="9736" max="9736" width="12.21875" style="2" bestFit="1" customWidth="1"/>
    <col min="9737" max="9737" width="13.109375" style="2" bestFit="1" customWidth="1"/>
    <col min="9738" max="9738" width="10" style="2" bestFit="1" customWidth="1"/>
    <col min="9739" max="9739" width="9.21875" style="2" bestFit="1" customWidth="1"/>
    <col min="9740" max="9983" width="8.88671875" style="2"/>
    <col min="9984" max="9984" width="7.88671875" style="2" customWidth="1"/>
    <col min="9985" max="9985" width="6.5546875" style="2" customWidth="1"/>
    <col min="9986" max="9986" width="10.33203125" style="2" bestFit="1" customWidth="1"/>
    <col min="9987" max="9987" width="14.33203125" style="2" customWidth="1"/>
    <col min="9988" max="9988" width="6" style="2" customWidth="1"/>
    <col min="9989" max="9990" width="14.6640625" style="2" customWidth="1"/>
    <col min="9991" max="9991" width="15.5546875" style="2" customWidth="1"/>
    <col min="9992" max="9992" width="12.21875" style="2" bestFit="1" customWidth="1"/>
    <col min="9993" max="9993" width="13.109375" style="2" bestFit="1" customWidth="1"/>
    <col min="9994" max="9994" width="10" style="2" bestFit="1" customWidth="1"/>
    <col min="9995" max="9995" width="9.21875" style="2" bestFit="1" customWidth="1"/>
    <col min="9996" max="10239" width="8.88671875" style="2"/>
    <col min="10240" max="10240" width="7.88671875" style="2" customWidth="1"/>
    <col min="10241" max="10241" width="6.5546875" style="2" customWidth="1"/>
    <col min="10242" max="10242" width="10.33203125" style="2" bestFit="1" customWidth="1"/>
    <col min="10243" max="10243" width="14.33203125" style="2" customWidth="1"/>
    <col min="10244" max="10244" width="6" style="2" customWidth="1"/>
    <col min="10245" max="10246" width="14.6640625" style="2" customWidth="1"/>
    <col min="10247" max="10247" width="15.5546875" style="2" customWidth="1"/>
    <col min="10248" max="10248" width="12.21875" style="2" bestFit="1" customWidth="1"/>
    <col min="10249" max="10249" width="13.109375" style="2" bestFit="1" customWidth="1"/>
    <col min="10250" max="10250" width="10" style="2" bestFit="1" customWidth="1"/>
    <col min="10251" max="10251" width="9.21875" style="2" bestFit="1" customWidth="1"/>
    <col min="10252" max="10495" width="8.88671875" style="2"/>
    <col min="10496" max="10496" width="7.88671875" style="2" customWidth="1"/>
    <col min="10497" max="10497" width="6.5546875" style="2" customWidth="1"/>
    <col min="10498" max="10498" width="10.33203125" style="2" bestFit="1" customWidth="1"/>
    <col min="10499" max="10499" width="14.33203125" style="2" customWidth="1"/>
    <col min="10500" max="10500" width="6" style="2" customWidth="1"/>
    <col min="10501" max="10502" width="14.6640625" style="2" customWidth="1"/>
    <col min="10503" max="10503" width="15.5546875" style="2" customWidth="1"/>
    <col min="10504" max="10504" width="12.21875" style="2" bestFit="1" customWidth="1"/>
    <col min="10505" max="10505" width="13.109375" style="2" bestFit="1" customWidth="1"/>
    <col min="10506" max="10506" width="10" style="2" bestFit="1" customWidth="1"/>
    <col min="10507" max="10507" width="9.21875" style="2" bestFit="1" customWidth="1"/>
    <col min="10508" max="10751" width="8.88671875" style="2"/>
    <col min="10752" max="10752" width="7.88671875" style="2" customWidth="1"/>
    <col min="10753" max="10753" width="6.5546875" style="2" customWidth="1"/>
    <col min="10754" max="10754" width="10.33203125" style="2" bestFit="1" customWidth="1"/>
    <col min="10755" max="10755" width="14.33203125" style="2" customWidth="1"/>
    <col min="10756" max="10756" width="6" style="2" customWidth="1"/>
    <col min="10757" max="10758" width="14.6640625" style="2" customWidth="1"/>
    <col min="10759" max="10759" width="15.5546875" style="2" customWidth="1"/>
    <col min="10760" max="10760" width="12.21875" style="2" bestFit="1" customWidth="1"/>
    <col min="10761" max="10761" width="13.109375" style="2" bestFit="1" customWidth="1"/>
    <col min="10762" max="10762" width="10" style="2" bestFit="1" customWidth="1"/>
    <col min="10763" max="10763" width="9.21875" style="2" bestFit="1" customWidth="1"/>
    <col min="10764" max="11007" width="8.88671875" style="2"/>
    <col min="11008" max="11008" width="7.88671875" style="2" customWidth="1"/>
    <col min="11009" max="11009" width="6.5546875" style="2" customWidth="1"/>
    <col min="11010" max="11010" width="10.33203125" style="2" bestFit="1" customWidth="1"/>
    <col min="11011" max="11011" width="14.33203125" style="2" customWidth="1"/>
    <col min="11012" max="11012" width="6" style="2" customWidth="1"/>
    <col min="11013" max="11014" width="14.6640625" style="2" customWidth="1"/>
    <col min="11015" max="11015" width="15.5546875" style="2" customWidth="1"/>
    <col min="11016" max="11016" width="12.21875" style="2" bestFit="1" customWidth="1"/>
    <col min="11017" max="11017" width="13.109375" style="2" bestFit="1" customWidth="1"/>
    <col min="11018" max="11018" width="10" style="2" bestFit="1" customWidth="1"/>
    <col min="11019" max="11019" width="9.21875" style="2" bestFit="1" customWidth="1"/>
    <col min="11020" max="11263" width="8.88671875" style="2"/>
    <col min="11264" max="11264" width="7.88671875" style="2" customWidth="1"/>
    <col min="11265" max="11265" width="6.5546875" style="2" customWidth="1"/>
    <col min="11266" max="11266" width="10.33203125" style="2" bestFit="1" customWidth="1"/>
    <col min="11267" max="11267" width="14.33203125" style="2" customWidth="1"/>
    <col min="11268" max="11268" width="6" style="2" customWidth="1"/>
    <col min="11269" max="11270" width="14.6640625" style="2" customWidth="1"/>
    <col min="11271" max="11271" width="15.5546875" style="2" customWidth="1"/>
    <col min="11272" max="11272" width="12.21875" style="2" bestFit="1" customWidth="1"/>
    <col min="11273" max="11273" width="13.109375" style="2" bestFit="1" customWidth="1"/>
    <col min="11274" max="11274" width="10" style="2" bestFit="1" customWidth="1"/>
    <col min="11275" max="11275" width="9.21875" style="2" bestFit="1" customWidth="1"/>
    <col min="11276" max="11519" width="8.88671875" style="2"/>
    <col min="11520" max="11520" width="7.88671875" style="2" customWidth="1"/>
    <col min="11521" max="11521" width="6.5546875" style="2" customWidth="1"/>
    <col min="11522" max="11522" width="10.33203125" style="2" bestFit="1" customWidth="1"/>
    <col min="11523" max="11523" width="14.33203125" style="2" customWidth="1"/>
    <col min="11524" max="11524" width="6" style="2" customWidth="1"/>
    <col min="11525" max="11526" width="14.6640625" style="2" customWidth="1"/>
    <col min="11527" max="11527" width="15.5546875" style="2" customWidth="1"/>
    <col min="11528" max="11528" width="12.21875" style="2" bestFit="1" customWidth="1"/>
    <col min="11529" max="11529" width="13.109375" style="2" bestFit="1" customWidth="1"/>
    <col min="11530" max="11530" width="10" style="2" bestFit="1" customWidth="1"/>
    <col min="11531" max="11531" width="9.21875" style="2" bestFit="1" customWidth="1"/>
    <col min="11532" max="11775" width="8.88671875" style="2"/>
    <col min="11776" max="11776" width="7.88671875" style="2" customWidth="1"/>
    <col min="11777" max="11777" width="6.5546875" style="2" customWidth="1"/>
    <col min="11778" max="11778" width="10.33203125" style="2" bestFit="1" customWidth="1"/>
    <col min="11779" max="11779" width="14.33203125" style="2" customWidth="1"/>
    <col min="11780" max="11780" width="6" style="2" customWidth="1"/>
    <col min="11781" max="11782" width="14.6640625" style="2" customWidth="1"/>
    <col min="11783" max="11783" width="15.5546875" style="2" customWidth="1"/>
    <col min="11784" max="11784" width="12.21875" style="2" bestFit="1" customWidth="1"/>
    <col min="11785" max="11785" width="13.109375" style="2" bestFit="1" customWidth="1"/>
    <col min="11786" max="11786" width="10" style="2" bestFit="1" customWidth="1"/>
    <col min="11787" max="11787" width="9.21875" style="2" bestFit="1" customWidth="1"/>
    <col min="11788" max="12031" width="8.88671875" style="2"/>
    <col min="12032" max="12032" width="7.88671875" style="2" customWidth="1"/>
    <col min="12033" max="12033" width="6.5546875" style="2" customWidth="1"/>
    <col min="12034" max="12034" width="10.33203125" style="2" bestFit="1" customWidth="1"/>
    <col min="12035" max="12035" width="14.33203125" style="2" customWidth="1"/>
    <col min="12036" max="12036" width="6" style="2" customWidth="1"/>
    <col min="12037" max="12038" width="14.6640625" style="2" customWidth="1"/>
    <col min="12039" max="12039" width="15.5546875" style="2" customWidth="1"/>
    <col min="12040" max="12040" width="12.21875" style="2" bestFit="1" customWidth="1"/>
    <col min="12041" max="12041" width="13.109375" style="2" bestFit="1" customWidth="1"/>
    <col min="12042" max="12042" width="10" style="2" bestFit="1" customWidth="1"/>
    <col min="12043" max="12043" width="9.21875" style="2" bestFit="1" customWidth="1"/>
    <col min="12044" max="12287" width="8.88671875" style="2"/>
    <col min="12288" max="12288" width="7.88671875" style="2" customWidth="1"/>
    <col min="12289" max="12289" width="6.5546875" style="2" customWidth="1"/>
    <col min="12290" max="12290" width="10.33203125" style="2" bestFit="1" customWidth="1"/>
    <col min="12291" max="12291" width="14.33203125" style="2" customWidth="1"/>
    <col min="12292" max="12292" width="6" style="2" customWidth="1"/>
    <col min="12293" max="12294" width="14.6640625" style="2" customWidth="1"/>
    <col min="12295" max="12295" width="15.5546875" style="2" customWidth="1"/>
    <col min="12296" max="12296" width="12.21875" style="2" bestFit="1" customWidth="1"/>
    <col min="12297" max="12297" width="13.109375" style="2" bestFit="1" customWidth="1"/>
    <col min="12298" max="12298" width="10" style="2" bestFit="1" customWidth="1"/>
    <col min="12299" max="12299" width="9.21875" style="2" bestFit="1" customWidth="1"/>
    <col min="12300" max="12543" width="8.88671875" style="2"/>
    <col min="12544" max="12544" width="7.88671875" style="2" customWidth="1"/>
    <col min="12545" max="12545" width="6.5546875" style="2" customWidth="1"/>
    <col min="12546" max="12546" width="10.33203125" style="2" bestFit="1" customWidth="1"/>
    <col min="12547" max="12547" width="14.33203125" style="2" customWidth="1"/>
    <col min="12548" max="12548" width="6" style="2" customWidth="1"/>
    <col min="12549" max="12550" width="14.6640625" style="2" customWidth="1"/>
    <col min="12551" max="12551" width="15.5546875" style="2" customWidth="1"/>
    <col min="12552" max="12552" width="12.21875" style="2" bestFit="1" customWidth="1"/>
    <col min="12553" max="12553" width="13.109375" style="2" bestFit="1" customWidth="1"/>
    <col min="12554" max="12554" width="10" style="2" bestFit="1" customWidth="1"/>
    <col min="12555" max="12555" width="9.21875" style="2" bestFit="1" customWidth="1"/>
    <col min="12556" max="12799" width="8.88671875" style="2"/>
    <col min="12800" max="12800" width="7.88671875" style="2" customWidth="1"/>
    <col min="12801" max="12801" width="6.5546875" style="2" customWidth="1"/>
    <col min="12802" max="12802" width="10.33203125" style="2" bestFit="1" customWidth="1"/>
    <col min="12803" max="12803" width="14.33203125" style="2" customWidth="1"/>
    <col min="12804" max="12804" width="6" style="2" customWidth="1"/>
    <col min="12805" max="12806" width="14.6640625" style="2" customWidth="1"/>
    <col min="12807" max="12807" width="15.5546875" style="2" customWidth="1"/>
    <col min="12808" max="12808" width="12.21875" style="2" bestFit="1" customWidth="1"/>
    <col min="12809" max="12809" width="13.109375" style="2" bestFit="1" customWidth="1"/>
    <col min="12810" max="12810" width="10" style="2" bestFit="1" customWidth="1"/>
    <col min="12811" max="12811" width="9.21875" style="2" bestFit="1" customWidth="1"/>
    <col min="12812" max="13055" width="8.88671875" style="2"/>
    <col min="13056" max="13056" width="7.88671875" style="2" customWidth="1"/>
    <col min="13057" max="13057" width="6.5546875" style="2" customWidth="1"/>
    <col min="13058" max="13058" width="10.33203125" style="2" bestFit="1" customWidth="1"/>
    <col min="13059" max="13059" width="14.33203125" style="2" customWidth="1"/>
    <col min="13060" max="13060" width="6" style="2" customWidth="1"/>
    <col min="13061" max="13062" width="14.6640625" style="2" customWidth="1"/>
    <col min="13063" max="13063" width="15.5546875" style="2" customWidth="1"/>
    <col min="13064" max="13064" width="12.21875" style="2" bestFit="1" customWidth="1"/>
    <col min="13065" max="13065" width="13.109375" style="2" bestFit="1" customWidth="1"/>
    <col min="13066" max="13066" width="10" style="2" bestFit="1" customWidth="1"/>
    <col min="13067" max="13067" width="9.21875" style="2" bestFit="1" customWidth="1"/>
    <col min="13068" max="13311" width="8.88671875" style="2"/>
    <col min="13312" max="13312" width="7.88671875" style="2" customWidth="1"/>
    <col min="13313" max="13313" width="6.5546875" style="2" customWidth="1"/>
    <col min="13314" max="13314" width="10.33203125" style="2" bestFit="1" customWidth="1"/>
    <col min="13315" max="13315" width="14.33203125" style="2" customWidth="1"/>
    <col min="13316" max="13316" width="6" style="2" customWidth="1"/>
    <col min="13317" max="13318" width="14.6640625" style="2" customWidth="1"/>
    <col min="13319" max="13319" width="15.5546875" style="2" customWidth="1"/>
    <col min="13320" max="13320" width="12.21875" style="2" bestFit="1" customWidth="1"/>
    <col min="13321" max="13321" width="13.109375" style="2" bestFit="1" customWidth="1"/>
    <col min="13322" max="13322" width="10" style="2" bestFit="1" customWidth="1"/>
    <col min="13323" max="13323" width="9.21875" style="2" bestFit="1" customWidth="1"/>
    <col min="13324" max="13567" width="8.88671875" style="2"/>
    <col min="13568" max="13568" width="7.88671875" style="2" customWidth="1"/>
    <col min="13569" max="13569" width="6.5546875" style="2" customWidth="1"/>
    <col min="13570" max="13570" width="10.33203125" style="2" bestFit="1" customWidth="1"/>
    <col min="13571" max="13571" width="14.33203125" style="2" customWidth="1"/>
    <col min="13572" max="13572" width="6" style="2" customWidth="1"/>
    <col min="13573" max="13574" width="14.6640625" style="2" customWidth="1"/>
    <col min="13575" max="13575" width="15.5546875" style="2" customWidth="1"/>
    <col min="13576" max="13576" width="12.21875" style="2" bestFit="1" customWidth="1"/>
    <col min="13577" max="13577" width="13.109375" style="2" bestFit="1" customWidth="1"/>
    <col min="13578" max="13578" width="10" style="2" bestFit="1" customWidth="1"/>
    <col min="13579" max="13579" width="9.21875" style="2" bestFit="1" customWidth="1"/>
    <col min="13580" max="13823" width="8.88671875" style="2"/>
    <col min="13824" max="13824" width="7.88671875" style="2" customWidth="1"/>
    <col min="13825" max="13825" width="6.5546875" style="2" customWidth="1"/>
    <col min="13826" max="13826" width="10.33203125" style="2" bestFit="1" customWidth="1"/>
    <col min="13827" max="13827" width="14.33203125" style="2" customWidth="1"/>
    <col min="13828" max="13828" width="6" style="2" customWidth="1"/>
    <col min="13829" max="13830" width="14.6640625" style="2" customWidth="1"/>
    <col min="13831" max="13831" width="15.5546875" style="2" customWidth="1"/>
    <col min="13832" max="13832" width="12.21875" style="2" bestFit="1" customWidth="1"/>
    <col min="13833" max="13833" width="13.109375" style="2" bestFit="1" customWidth="1"/>
    <col min="13834" max="13834" width="10" style="2" bestFit="1" customWidth="1"/>
    <col min="13835" max="13835" width="9.21875" style="2" bestFit="1" customWidth="1"/>
    <col min="13836" max="14079" width="8.88671875" style="2"/>
    <col min="14080" max="14080" width="7.88671875" style="2" customWidth="1"/>
    <col min="14081" max="14081" width="6.5546875" style="2" customWidth="1"/>
    <col min="14082" max="14082" width="10.33203125" style="2" bestFit="1" customWidth="1"/>
    <col min="14083" max="14083" width="14.33203125" style="2" customWidth="1"/>
    <col min="14084" max="14084" width="6" style="2" customWidth="1"/>
    <col min="14085" max="14086" width="14.6640625" style="2" customWidth="1"/>
    <col min="14087" max="14087" width="15.5546875" style="2" customWidth="1"/>
    <col min="14088" max="14088" width="12.21875" style="2" bestFit="1" customWidth="1"/>
    <col min="14089" max="14089" width="13.109375" style="2" bestFit="1" customWidth="1"/>
    <col min="14090" max="14090" width="10" style="2" bestFit="1" customWidth="1"/>
    <col min="14091" max="14091" width="9.21875" style="2" bestFit="1" customWidth="1"/>
    <col min="14092" max="14335" width="8.88671875" style="2"/>
    <col min="14336" max="14336" width="7.88671875" style="2" customWidth="1"/>
    <col min="14337" max="14337" width="6.5546875" style="2" customWidth="1"/>
    <col min="14338" max="14338" width="10.33203125" style="2" bestFit="1" customWidth="1"/>
    <col min="14339" max="14339" width="14.33203125" style="2" customWidth="1"/>
    <col min="14340" max="14340" width="6" style="2" customWidth="1"/>
    <col min="14341" max="14342" width="14.6640625" style="2" customWidth="1"/>
    <col min="14343" max="14343" width="15.5546875" style="2" customWidth="1"/>
    <col min="14344" max="14344" width="12.21875" style="2" bestFit="1" customWidth="1"/>
    <col min="14345" max="14345" width="13.109375" style="2" bestFit="1" customWidth="1"/>
    <col min="14346" max="14346" width="10" style="2" bestFit="1" customWidth="1"/>
    <col min="14347" max="14347" width="9.21875" style="2" bestFit="1" customWidth="1"/>
    <col min="14348" max="14591" width="8.88671875" style="2"/>
    <col min="14592" max="14592" width="7.88671875" style="2" customWidth="1"/>
    <col min="14593" max="14593" width="6.5546875" style="2" customWidth="1"/>
    <col min="14594" max="14594" width="10.33203125" style="2" bestFit="1" customWidth="1"/>
    <col min="14595" max="14595" width="14.33203125" style="2" customWidth="1"/>
    <col min="14596" max="14596" width="6" style="2" customWidth="1"/>
    <col min="14597" max="14598" width="14.6640625" style="2" customWidth="1"/>
    <col min="14599" max="14599" width="15.5546875" style="2" customWidth="1"/>
    <col min="14600" max="14600" width="12.21875" style="2" bestFit="1" customWidth="1"/>
    <col min="14601" max="14601" width="13.109375" style="2" bestFit="1" customWidth="1"/>
    <col min="14602" max="14602" width="10" style="2" bestFit="1" customWidth="1"/>
    <col min="14603" max="14603" width="9.21875" style="2" bestFit="1" customWidth="1"/>
    <col min="14604" max="14847" width="8.88671875" style="2"/>
    <col min="14848" max="14848" width="7.88671875" style="2" customWidth="1"/>
    <col min="14849" max="14849" width="6.5546875" style="2" customWidth="1"/>
    <col min="14850" max="14850" width="10.33203125" style="2" bestFit="1" customWidth="1"/>
    <col min="14851" max="14851" width="14.33203125" style="2" customWidth="1"/>
    <col min="14852" max="14852" width="6" style="2" customWidth="1"/>
    <col min="14853" max="14854" width="14.6640625" style="2" customWidth="1"/>
    <col min="14855" max="14855" width="15.5546875" style="2" customWidth="1"/>
    <col min="14856" max="14856" width="12.21875" style="2" bestFit="1" customWidth="1"/>
    <col min="14857" max="14857" width="13.109375" style="2" bestFit="1" customWidth="1"/>
    <col min="14858" max="14858" width="10" style="2" bestFit="1" customWidth="1"/>
    <col min="14859" max="14859" width="9.21875" style="2" bestFit="1" customWidth="1"/>
    <col min="14860" max="15103" width="8.88671875" style="2"/>
    <col min="15104" max="15104" width="7.88671875" style="2" customWidth="1"/>
    <col min="15105" max="15105" width="6.5546875" style="2" customWidth="1"/>
    <col min="15106" max="15106" width="10.33203125" style="2" bestFit="1" customWidth="1"/>
    <col min="15107" max="15107" width="14.33203125" style="2" customWidth="1"/>
    <col min="15108" max="15108" width="6" style="2" customWidth="1"/>
    <col min="15109" max="15110" width="14.6640625" style="2" customWidth="1"/>
    <col min="15111" max="15111" width="15.5546875" style="2" customWidth="1"/>
    <col min="15112" max="15112" width="12.21875" style="2" bestFit="1" customWidth="1"/>
    <col min="15113" max="15113" width="13.109375" style="2" bestFit="1" customWidth="1"/>
    <col min="15114" max="15114" width="10" style="2" bestFit="1" customWidth="1"/>
    <col min="15115" max="15115" width="9.21875" style="2" bestFit="1" customWidth="1"/>
    <col min="15116" max="15359" width="8.88671875" style="2"/>
    <col min="15360" max="15360" width="7.88671875" style="2" customWidth="1"/>
    <col min="15361" max="15361" width="6.5546875" style="2" customWidth="1"/>
    <col min="15362" max="15362" width="10.33203125" style="2" bestFit="1" customWidth="1"/>
    <col min="15363" max="15363" width="14.33203125" style="2" customWidth="1"/>
    <col min="15364" max="15364" width="6" style="2" customWidth="1"/>
    <col min="15365" max="15366" width="14.6640625" style="2" customWidth="1"/>
    <col min="15367" max="15367" width="15.5546875" style="2" customWidth="1"/>
    <col min="15368" max="15368" width="12.21875" style="2" bestFit="1" customWidth="1"/>
    <col min="15369" max="15369" width="13.109375" style="2" bestFit="1" customWidth="1"/>
    <col min="15370" max="15370" width="10" style="2" bestFit="1" customWidth="1"/>
    <col min="15371" max="15371" width="9.21875" style="2" bestFit="1" customWidth="1"/>
    <col min="15372" max="15615" width="8.88671875" style="2"/>
    <col min="15616" max="15616" width="7.88671875" style="2" customWidth="1"/>
    <col min="15617" max="15617" width="6.5546875" style="2" customWidth="1"/>
    <col min="15618" max="15618" width="10.33203125" style="2" bestFit="1" customWidth="1"/>
    <col min="15619" max="15619" width="14.33203125" style="2" customWidth="1"/>
    <col min="15620" max="15620" width="6" style="2" customWidth="1"/>
    <col min="15621" max="15622" width="14.6640625" style="2" customWidth="1"/>
    <col min="15623" max="15623" width="15.5546875" style="2" customWidth="1"/>
    <col min="15624" max="15624" width="12.21875" style="2" bestFit="1" customWidth="1"/>
    <col min="15625" max="15625" width="13.109375" style="2" bestFit="1" customWidth="1"/>
    <col min="15626" max="15626" width="10" style="2" bestFit="1" customWidth="1"/>
    <col min="15627" max="15627" width="9.21875" style="2" bestFit="1" customWidth="1"/>
    <col min="15628" max="15871" width="8.88671875" style="2"/>
    <col min="15872" max="15872" width="7.88671875" style="2" customWidth="1"/>
    <col min="15873" max="15873" width="6.5546875" style="2" customWidth="1"/>
    <col min="15874" max="15874" width="10.33203125" style="2" bestFit="1" customWidth="1"/>
    <col min="15875" max="15875" width="14.33203125" style="2" customWidth="1"/>
    <col min="15876" max="15876" width="6" style="2" customWidth="1"/>
    <col min="15877" max="15878" width="14.6640625" style="2" customWidth="1"/>
    <col min="15879" max="15879" width="15.5546875" style="2" customWidth="1"/>
    <col min="15880" max="15880" width="12.21875" style="2" bestFit="1" customWidth="1"/>
    <col min="15881" max="15881" width="13.109375" style="2" bestFit="1" customWidth="1"/>
    <col min="15882" max="15882" width="10" style="2" bestFit="1" customWidth="1"/>
    <col min="15883" max="15883" width="9.21875" style="2" bestFit="1" customWidth="1"/>
    <col min="15884" max="16127" width="8.88671875" style="2"/>
    <col min="16128" max="16128" width="7.88671875" style="2" customWidth="1"/>
    <col min="16129" max="16129" width="6.5546875" style="2" customWidth="1"/>
    <col min="16130" max="16130" width="10.33203125" style="2" bestFit="1" customWidth="1"/>
    <col min="16131" max="16131" width="14.33203125" style="2" customWidth="1"/>
    <col min="16132" max="16132" width="6" style="2" customWidth="1"/>
    <col min="16133" max="16134" width="14.6640625" style="2" customWidth="1"/>
    <col min="16135" max="16135" width="15.5546875" style="2" customWidth="1"/>
    <col min="16136" max="16136" width="12.21875" style="2" bestFit="1" customWidth="1"/>
    <col min="16137" max="16137" width="13.109375" style="2" bestFit="1" customWidth="1"/>
    <col min="16138" max="16138" width="10" style="2" bestFit="1" customWidth="1"/>
    <col min="16139" max="16139" width="9.21875" style="2" bestFit="1" customWidth="1"/>
    <col min="16140" max="16384" width="8.88671875" style="2"/>
  </cols>
  <sheetData>
    <row r="1" spans="1:11" ht="20.100000000000001" customHeight="1">
      <c r="A1" s="1" t="s">
        <v>19</v>
      </c>
    </row>
    <row r="2" spans="1:11" ht="25.5" customHeight="1">
      <c r="A2" s="264" t="s">
        <v>82</v>
      </c>
      <c r="B2" s="264"/>
      <c r="C2" s="264"/>
      <c r="D2" s="264"/>
      <c r="E2" s="264"/>
      <c r="F2" s="264"/>
      <c r="G2" s="264"/>
      <c r="H2" s="264"/>
    </row>
    <row r="3" spans="1:11" ht="21" customHeight="1">
      <c r="A3" s="3"/>
      <c r="B3" s="3"/>
      <c r="C3" s="3"/>
      <c r="D3" s="3"/>
      <c r="E3" s="22"/>
      <c r="F3" s="3"/>
      <c r="G3" s="3"/>
      <c r="H3" s="4" t="s">
        <v>20</v>
      </c>
    </row>
    <row r="4" spans="1:11" s="5" customFormat="1" ht="22.9" customHeight="1">
      <c r="A4" s="265" t="s">
        <v>21</v>
      </c>
      <c r="B4" s="265"/>
      <c r="C4" s="265"/>
      <c r="D4" s="252" t="s">
        <v>22</v>
      </c>
      <c r="E4" s="23" t="s">
        <v>83</v>
      </c>
      <c r="F4" s="252" t="s">
        <v>23</v>
      </c>
      <c r="G4" s="252" t="s">
        <v>24</v>
      </c>
      <c r="H4" s="252" t="s">
        <v>25</v>
      </c>
    </row>
    <row r="5" spans="1:11" s="5" customFormat="1" ht="22.9" customHeight="1">
      <c r="A5" s="263" t="s">
        <v>346</v>
      </c>
      <c r="B5" s="263" t="s">
        <v>28</v>
      </c>
      <c r="C5" s="251" t="s">
        <v>347</v>
      </c>
      <c r="D5" s="7">
        <v>5112828</v>
      </c>
      <c r="E5" s="24">
        <v>2.37736967749098E-2</v>
      </c>
      <c r="F5" s="7">
        <v>5112828</v>
      </c>
      <c r="G5" s="7">
        <v>0</v>
      </c>
      <c r="H5" s="251"/>
    </row>
    <row r="6" spans="1:11" s="5" customFormat="1" ht="22.9" customHeight="1">
      <c r="A6" s="263"/>
      <c r="B6" s="263"/>
      <c r="C6" s="251" t="s">
        <v>348</v>
      </c>
      <c r="D6" s="7">
        <v>5879752</v>
      </c>
      <c r="E6" s="24">
        <v>2.7339750361183565E-2</v>
      </c>
      <c r="F6" s="251"/>
      <c r="G6" s="7">
        <v>0</v>
      </c>
      <c r="H6" s="7">
        <v>5879752</v>
      </c>
    </row>
    <row r="7" spans="1:11" s="5" customFormat="1" ht="22.9" customHeight="1">
      <c r="A7" s="263"/>
      <c r="B7" s="263"/>
      <c r="C7" s="251" t="s">
        <v>107</v>
      </c>
      <c r="D7" s="7">
        <v>47293659</v>
      </c>
      <c r="E7" s="24">
        <v>0.21990669516791564</v>
      </c>
      <c r="F7" s="251"/>
      <c r="G7" s="7">
        <v>0</v>
      </c>
      <c r="H7" s="7">
        <v>47293659</v>
      </c>
    </row>
    <row r="8" spans="1:11" s="5" customFormat="1" ht="22.9" customHeight="1">
      <c r="A8" s="263"/>
      <c r="B8" s="263"/>
      <c r="C8" s="251" t="s">
        <v>108</v>
      </c>
      <c r="D8" s="7">
        <v>8691807</v>
      </c>
      <c r="E8" s="24">
        <v>4.0415281727458549E-2</v>
      </c>
      <c r="F8" s="251"/>
      <c r="G8" s="7">
        <v>0</v>
      </c>
      <c r="H8" s="7">
        <v>8691807</v>
      </c>
      <c r="J8" s="6"/>
    </row>
    <row r="9" spans="1:11" s="5" customFormat="1" ht="22.9" customHeight="1">
      <c r="A9" s="263"/>
      <c r="B9" s="263"/>
      <c r="C9" s="251" t="s">
        <v>109</v>
      </c>
      <c r="D9" s="7">
        <v>2812055</v>
      </c>
      <c r="E9" s="24">
        <v>1.307553136627498E-2</v>
      </c>
      <c r="F9" s="7">
        <v>0</v>
      </c>
      <c r="G9" s="7">
        <v>0</v>
      </c>
      <c r="H9" s="7">
        <v>2812055</v>
      </c>
      <c r="J9" s="6"/>
    </row>
    <row r="10" spans="1:11" s="5" customFormat="1" ht="22.9" customHeight="1">
      <c r="A10" s="263"/>
      <c r="B10" s="263"/>
      <c r="C10" s="251" t="s">
        <v>110</v>
      </c>
      <c r="D10" s="253">
        <v>3655672</v>
      </c>
      <c r="E10" s="254">
        <v>1.6998193101064235E-2</v>
      </c>
      <c r="F10" s="253">
        <v>0</v>
      </c>
      <c r="G10" s="253">
        <v>0</v>
      </c>
      <c r="H10" s="7">
        <v>3655672</v>
      </c>
      <c r="J10" s="6"/>
    </row>
    <row r="11" spans="1:11" s="5" customFormat="1" ht="22.9" customHeight="1">
      <c r="A11" s="263"/>
      <c r="B11" s="263"/>
      <c r="C11" s="251" t="s">
        <v>74</v>
      </c>
      <c r="D11" s="7">
        <f>SUM(D5:D10)</f>
        <v>73445773</v>
      </c>
      <c r="E11" s="24">
        <v>0.34150914849880676</v>
      </c>
      <c r="F11" s="7">
        <f>SUM(F5:F10)</f>
        <v>5112828</v>
      </c>
      <c r="G11" s="7">
        <f>SUM(G5:G10)</f>
        <v>0</v>
      </c>
      <c r="H11" s="7">
        <f>SUM(H5:H10)</f>
        <v>68332945</v>
      </c>
    </row>
    <row r="12" spans="1:11" s="5" customFormat="1" ht="22.9" customHeight="1">
      <c r="A12" s="263"/>
      <c r="B12" s="263" t="s">
        <v>79</v>
      </c>
      <c r="C12" s="263"/>
      <c r="D12" s="7">
        <v>9893322</v>
      </c>
      <c r="E12" s="24">
        <v>4.600210242248403E-2</v>
      </c>
      <c r="F12" s="7">
        <v>688710</v>
      </c>
      <c r="G12" s="7">
        <v>0</v>
      </c>
      <c r="H12" s="7">
        <v>9204612</v>
      </c>
    </row>
    <row r="13" spans="1:11" s="5" customFormat="1" ht="22.9" customHeight="1">
      <c r="A13" s="263"/>
      <c r="B13" s="263" t="s">
        <v>349</v>
      </c>
      <c r="C13" s="263"/>
      <c r="D13" s="7">
        <v>1874704</v>
      </c>
      <c r="E13" s="24">
        <v>8.7170240107256689E-3</v>
      </c>
      <c r="F13" s="7">
        <v>130505</v>
      </c>
      <c r="G13" s="7">
        <v>0</v>
      </c>
      <c r="H13" s="7">
        <v>1744199</v>
      </c>
    </row>
    <row r="14" spans="1:11" s="5" customFormat="1" ht="22.9" customHeight="1">
      <c r="A14" s="263"/>
      <c r="B14" s="263" t="s">
        <v>111</v>
      </c>
      <c r="C14" s="263"/>
      <c r="D14" s="7">
        <f>SUM(D11:D13)</f>
        <v>85213799</v>
      </c>
      <c r="E14" s="24">
        <v>0.39622827493201646</v>
      </c>
      <c r="F14" s="7">
        <f>SUM(F11:F13)</f>
        <v>5932043</v>
      </c>
      <c r="G14" s="7">
        <f>SUM(G11:G13)</f>
        <v>0</v>
      </c>
      <c r="H14" s="7">
        <f>SUM(H11:H13)</f>
        <v>79281756</v>
      </c>
      <c r="I14" s="15"/>
      <c r="J14" s="18"/>
      <c r="K14" s="15"/>
    </row>
    <row r="15" spans="1:11" s="5" customFormat="1" ht="22.9" customHeight="1">
      <c r="A15" s="263" t="s">
        <v>78</v>
      </c>
      <c r="B15" s="263" t="s">
        <v>112</v>
      </c>
      <c r="C15" s="263"/>
      <c r="D15" s="7">
        <v>868666</v>
      </c>
      <c r="E15" s="24">
        <v>4.0391349137255932E-3</v>
      </c>
      <c r="F15" s="7">
        <v>0</v>
      </c>
      <c r="G15" s="7">
        <v>868666</v>
      </c>
      <c r="H15" s="7">
        <v>0</v>
      </c>
      <c r="I15" s="16"/>
      <c r="J15" s="255"/>
      <c r="K15" s="16"/>
    </row>
    <row r="16" spans="1:11" s="5" customFormat="1" ht="22.9" customHeight="1">
      <c r="A16" s="263"/>
      <c r="B16" s="263" t="s">
        <v>342</v>
      </c>
      <c r="C16" s="263"/>
      <c r="D16" s="7">
        <v>2579527</v>
      </c>
      <c r="E16" s="24">
        <v>1.1994319527410809E-2</v>
      </c>
      <c r="G16" s="7">
        <v>565163.18200000003</v>
      </c>
      <c r="H16" s="7">
        <v>2014363.818</v>
      </c>
      <c r="I16" s="16"/>
      <c r="J16" s="255"/>
      <c r="K16" s="15"/>
    </row>
    <row r="17" spans="1:11" s="5" customFormat="1" ht="22.9" customHeight="1">
      <c r="A17" s="263"/>
      <c r="B17" s="263" t="s">
        <v>323</v>
      </c>
      <c r="C17" s="263"/>
      <c r="D17" s="7">
        <v>34534670</v>
      </c>
      <c r="E17" s="24">
        <v>0.16057977557656433</v>
      </c>
      <c r="F17" s="7">
        <v>0</v>
      </c>
      <c r="G17" s="7">
        <v>34534670</v>
      </c>
      <c r="H17" s="7">
        <v>0</v>
      </c>
      <c r="I17" s="17"/>
      <c r="J17" s="255"/>
      <c r="K17" s="15"/>
    </row>
    <row r="18" spans="1:11" s="5" customFormat="1" ht="22.9" customHeight="1">
      <c r="A18" s="263"/>
      <c r="B18" s="263" t="s">
        <v>113</v>
      </c>
      <c r="C18" s="263"/>
      <c r="D18" s="7">
        <v>13206567</v>
      </c>
      <c r="E18" s="24">
        <v>6.1408073828325575E-2</v>
      </c>
      <c r="F18" s="7">
        <v>0</v>
      </c>
      <c r="G18" s="7">
        <v>13206567</v>
      </c>
      <c r="H18" s="7">
        <v>0</v>
      </c>
      <c r="I18" s="17"/>
      <c r="J18" s="15"/>
      <c r="K18" s="15"/>
    </row>
    <row r="19" spans="1:11" s="5" customFormat="1" ht="22.9" customHeight="1">
      <c r="A19" s="263"/>
      <c r="B19" s="263" t="s">
        <v>114</v>
      </c>
      <c r="C19" s="263"/>
      <c r="D19" s="7">
        <v>0</v>
      </c>
      <c r="E19" s="24">
        <v>0</v>
      </c>
      <c r="F19" s="7">
        <v>0</v>
      </c>
      <c r="G19" s="7">
        <v>0</v>
      </c>
      <c r="H19" s="7">
        <v>0</v>
      </c>
      <c r="I19" s="15"/>
      <c r="J19" s="15"/>
      <c r="K19" s="15"/>
    </row>
    <row r="20" spans="1:11" s="5" customFormat="1" ht="22.9" customHeight="1">
      <c r="A20" s="263"/>
      <c r="B20" s="263" t="s">
        <v>115</v>
      </c>
      <c r="C20" s="263"/>
      <c r="D20" s="7">
        <v>14473619</v>
      </c>
      <c r="E20" s="24">
        <v>6.7299629352204529E-2</v>
      </c>
      <c r="F20" s="7">
        <v>0</v>
      </c>
      <c r="G20" s="7">
        <v>14473619</v>
      </c>
      <c r="H20" s="7">
        <v>0</v>
      </c>
    </row>
    <row r="21" spans="1:11" s="5" customFormat="1" ht="22.9" customHeight="1">
      <c r="A21" s="263"/>
      <c r="B21" s="263" t="s">
        <v>76</v>
      </c>
      <c r="C21" s="263"/>
      <c r="D21" s="7">
        <f>SUM(D15:D20)</f>
        <v>65663049</v>
      </c>
      <c r="E21" s="24">
        <v>0.30532093319823084</v>
      </c>
      <c r="F21" s="7">
        <f>SUM(F15:F20)</f>
        <v>0</v>
      </c>
      <c r="G21" s="7">
        <f>SUM(G15:G20)</f>
        <v>63648685.181999996</v>
      </c>
      <c r="H21" s="7">
        <f>SUM(H15:H20)</f>
        <v>2014363.818</v>
      </c>
    </row>
    <row r="22" spans="1:11" s="5" customFormat="1" ht="22.9" customHeight="1">
      <c r="A22" s="263" t="s">
        <v>116</v>
      </c>
      <c r="B22" s="263"/>
      <c r="C22" s="263"/>
      <c r="D22" s="7">
        <v>58914869</v>
      </c>
      <c r="E22" s="24">
        <v>0.27394315457894014</v>
      </c>
      <c r="F22" s="7">
        <v>0</v>
      </c>
      <c r="G22" s="7">
        <v>58914869</v>
      </c>
      <c r="H22" s="7">
        <v>0</v>
      </c>
    </row>
    <row r="23" spans="1:11" s="5" customFormat="1" ht="22.9" customHeight="1">
      <c r="A23" s="263" t="s">
        <v>77</v>
      </c>
      <c r="B23" s="263"/>
      <c r="C23" s="263"/>
      <c r="D23" s="7">
        <v>5270671</v>
      </c>
      <c r="E23" s="24">
        <v>2.450763729081256E-2</v>
      </c>
      <c r="F23" s="7">
        <v>0</v>
      </c>
      <c r="G23" s="7">
        <v>5270671</v>
      </c>
      <c r="H23" s="7">
        <v>0</v>
      </c>
    </row>
    <row r="24" spans="1:11" s="5" customFormat="1" ht="22.9" customHeight="1">
      <c r="A24" s="263" t="s">
        <v>350</v>
      </c>
      <c r="B24" s="263"/>
      <c r="C24" s="263"/>
      <c r="D24" s="7">
        <f>D14+D21+D22+D23</f>
        <v>215062388</v>
      </c>
      <c r="E24" s="222">
        <v>1</v>
      </c>
      <c r="F24" s="7">
        <f>F14+F21+F22+F23</f>
        <v>5932043</v>
      </c>
      <c r="G24" s="7">
        <f>G14+G21+G22+G23</f>
        <v>127834225.182</v>
      </c>
      <c r="H24" s="7">
        <f>H14+H21+H22+H23</f>
        <v>81296119.818000004</v>
      </c>
    </row>
    <row r="25" spans="1:11" s="5" customFormat="1" ht="22.9" customHeight="1">
      <c r="A25" s="8" t="s">
        <v>84</v>
      </c>
      <c r="E25" s="13"/>
      <c r="I25" s="9"/>
    </row>
    <row r="26" spans="1:11" s="5" customFormat="1" ht="22.9" customHeight="1">
      <c r="A26" s="8" t="s">
        <v>85</v>
      </c>
      <c r="E26" s="13"/>
      <c r="I26" s="20"/>
    </row>
    <row r="27" spans="1:11" s="5" customFormat="1" ht="22.9" customHeight="1">
      <c r="A27" s="8" t="s">
        <v>86</v>
      </c>
      <c r="E27" s="13"/>
      <c r="I27" s="6"/>
    </row>
    <row r="28" spans="1:11" s="5" customFormat="1" ht="22.9" customHeight="1">
      <c r="A28" s="8" t="s">
        <v>87</v>
      </c>
      <c r="E28" s="13"/>
    </row>
    <row r="29" spans="1:11" s="5" customFormat="1" ht="22.9" customHeight="1">
      <c r="A29" s="8" t="s">
        <v>88</v>
      </c>
      <c r="E29" s="13"/>
    </row>
    <row r="30" spans="1:11" s="5" customFormat="1" ht="22.9" customHeight="1">
      <c r="A30" s="8" t="s">
        <v>89</v>
      </c>
      <c r="E30" s="13"/>
    </row>
    <row r="31" spans="1:11" s="5" customFormat="1" ht="22.9" customHeight="1">
      <c r="A31" s="8" t="s">
        <v>90</v>
      </c>
      <c r="E31" s="13"/>
    </row>
    <row r="32" spans="1:11" s="5" customFormat="1" ht="22.9" customHeight="1">
      <c r="A32" s="8" t="s">
        <v>91</v>
      </c>
      <c r="E32" s="13"/>
    </row>
    <row r="33" spans="1:5" s="5" customFormat="1" ht="22.9" customHeight="1">
      <c r="A33" s="8" t="s">
        <v>92</v>
      </c>
      <c r="E33" s="13"/>
    </row>
    <row r="34" spans="1:5" s="5" customFormat="1" ht="22.9" customHeight="1">
      <c r="A34" s="8" t="s">
        <v>93</v>
      </c>
      <c r="E34" s="13"/>
    </row>
    <row r="35" spans="1:5" s="5" customFormat="1" ht="22.9" customHeight="1">
      <c r="A35" s="8" t="s">
        <v>94</v>
      </c>
      <c r="E35" s="13"/>
    </row>
    <row r="36" spans="1:5" s="5" customFormat="1" ht="21" customHeight="1">
      <c r="A36" s="8"/>
      <c r="E36" s="13"/>
    </row>
    <row r="37" spans="1:5" s="5" customFormat="1" ht="21" customHeight="1">
      <c r="A37" s="8"/>
      <c r="E37" s="13"/>
    </row>
    <row r="38" spans="1:5" s="5" customFormat="1" ht="20.100000000000001" customHeight="1">
      <c r="E38" s="13"/>
    </row>
    <row r="39" spans="1:5" s="5" customFormat="1" ht="20.100000000000001" customHeight="1">
      <c r="E39" s="13"/>
    </row>
    <row r="40" spans="1:5" s="5" customFormat="1" ht="20.100000000000001" customHeight="1">
      <c r="E40" s="13"/>
    </row>
    <row r="41" spans="1:5" s="5" customFormat="1" ht="20.100000000000001" customHeight="1">
      <c r="E41" s="13"/>
    </row>
    <row r="42" spans="1:5" s="5" customFormat="1" ht="20.100000000000001" customHeight="1">
      <c r="E42" s="13"/>
    </row>
    <row r="43" spans="1:5" s="5" customFormat="1" ht="20.100000000000001" customHeight="1">
      <c r="E43" s="13"/>
    </row>
    <row r="44" spans="1:5" s="5" customFormat="1" ht="20.100000000000001" customHeight="1">
      <c r="E44" s="13"/>
    </row>
    <row r="45" spans="1:5" s="5" customFormat="1" ht="20.100000000000001" customHeight="1">
      <c r="E45" s="13"/>
    </row>
    <row r="46" spans="1:5" s="5" customFormat="1" ht="20.100000000000001" customHeight="1">
      <c r="E46" s="13"/>
    </row>
    <row r="47" spans="1:5" s="5" customFormat="1" ht="20.100000000000001" customHeight="1">
      <c r="E47" s="13"/>
    </row>
    <row r="48" spans="1:5" s="5" customFormat="1" ht="20.100000000000001" customHeight="1">
      <c r="E48" s="13"/>
    </row>
    <row r="49" spans="5:5" s="5" customFormat="1" ht="20.100000000000001" customHeight="1">
      <c r="E49" s="13"/>
    </row>
    <row r="50" spans="5:5" s="5" customFormat="1" ht="20.100000000000001" customHeight="1">
      <c r="E50" s="13"/>
    </row>
    <row r="51" spans="5:5" s="5" customFormat="1" ht="20.100000000000001" customHeight="1">
      <c r="E51" s="13"/>
    </row>
  </sheetData>
  <mergeCells count="18">
    <mergeCell ref="A2:H2"/>
    <mergeCell ref="A4:C4"/>
    <mergeCell ref="A5:A14"/>
    <mergeCell ref="B5:B11"/>
    <mergeCell ref="B12:C12"/>
    <mergeCell ref="B13:C13"/>
    <mergeCell ref="B14:C14"/>
    <mergeCell ref="A22:C22"/>
    <mergeCell ref="A23:C23"/>
    <mergeCell ref="A24:C24"/>
    <mergeCell ref="A15:A21"/>
    <mergeCell ref="B15:C15"/>
    <mergeCell ref="B16:C16"/>
    <mergeCell ref="B17:C17"/>
    <mergeCell ref="B18:C18"/>
    <mergeCell ref="B19:C19"/>
    <mergeCell ref="B20:C20"/>
    <mergeCell ref="B21:C21"/>
  </mergeCells>
  <phoneticPr fontId="3" type="noConversion"/>
  <pageMargins left="0.21" right="0.24" top="0.67" bottom="0.47" header="0.5" footer="0.38"/>
  <pageSetup paperSize="9" scale="94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C000"/>
  </sheetPr>
  <dimension ref="A1:G81"/>
  <sheetViews>
    <sheetView tabSelected="1" view="pageBreakPreview" workbookViewId="0">
      <selection activeCell="F46" sqref="F46"/>
    </sheetView>
  </sheetViews>
  <sheetFormatPr defaultRowHeight="20.100000000000001" customHeight="1"/>
  <cols>
    <col min="1" max="1" width="8.33203125" style="2" customWidth="1"/>
    <col min="2" max="2" width="7.88671875" style="2" customWidth="1"/>
    <col min="3" max="3" width="16.5546875" style="2" bestFit="1" customWidth="1"/>
    <col min="4" max="5" width="13.33203125" style="2" customWidth="1"/>
    <col min="6" max="6" width="12.88671875" style="2" customWidth="1"/>
    <col min="7" max="7" width="13.21875" style="2" customWidth="1"/>
    <col min="8" max="250" width="8.88671875" style="2"/>
    <col min="251" max="251" width="8.33203125" style="2" customWidth="1"/>
    <col min="252" max="252" width="7.88671875" style="2" customWidth="1"/>
    <col min="253" max="253" width="16.5546875" style="2" bestFit="1" customWidth="1"/>
    <col min="254" max="255" width="13.33203125" style="2" customWidth="1"/>
    <col min="256" max="256" width="12.88671875" style="2" customWidth="1"/>
    <col min="257" max="257" width="13.21875" style="2" customWidth="1"/>
    <col min="258" max="258" width="12.21875" style="2" bestFit="1" customWidth="1"/>
    <col min="259" max="259" width="12.109375" style="2" bestFit="1" customWidth="1"/>
    <col min="260" max="260" width="8.88671875" style="2"/>
    <col min="261" max="261" width="9.109375" style="2" bestFit="1" customWidth="1"/>
    <col min="262" max="506" width="8.88671875" style="2"/>
    <col min="507" max="507" width="8.33203125" style="2" customWidth="1"/>
    <col min="508" max="508" width="7.88671875" style="2" customWidth="1"/>
    <col min="509" max="509" width="16.5546875" style="2" bestFit="1" customWidth="1"/>
    <col min="510" max="511" width="13.33203125" style="2" customWidth="1"/>
    <col min="512" max="512" width="12.88671875" style="2" customWidth="1"/>
    <col min="513" max="513" width="13.21875" style="2" customWidth="1"/>
    <col min="514" max="514" width="12.21875" style="2" bestFit="1" customWidth="1"/>
    <col min="515" max="515" width="12.109375" style="2" bestFit="1" customWidth="1"/>
    <col min="516" max="516" width="8.88671875" style="2"/>
    <col min="517" max="517" width="9.109375" style="2" bestFit="1" customWidth="1"/>
    <col min="518" max="762" width="8.88671875" style="2"/>
    <col min="763" max="763" width="8.33203125" style="2" customWidth="1"/>
    <col min="764" max="764" width="7.88671875" style="2" customWidth="1"/>
    <col min="765" max="765" width="16.5546875" style="2" bestFit="1" customWidth="1"/>
    <col min="766" max="767" width="13.33203125" style="2" customWidth="1"/>
    <col min="768" max="768" width="12.88671875" style="2" customWidth="1"/>
    <col min="769" max="769" width="13.21875" style="2" customWidth="1"/>
    <col min="770" max="770" width="12.21875" style="2" bestFit="1" customWidth="1"/>
    <col min="771" max="771" width="12.109375" style="2" bestFit="1" customWidth="1"/>
    <col min="772" max="772" width="8.88671875" style="2"/>
    <col min="773" max="773" width="9.109375" style="2" bestFit="1" customWidth="1"/>
    <col min="774" max="1018" width="8.88671875" style="2"/>
    <col min="1019" max="1019" width="8.33203125" style="2" customWidth="1"/>
    <col min="1020" max="1020" width="7.88671875" style="2" customWidth="1"/>
    <col min="1021" max="1021" width="16.5546875" style="2" bestFit="1" customWidth="1"/>
    <col min="1022" max="1023" width="13.33203125" style="2" customWidth="1"/>
    <col min="1024" max="1024" width="12.88671875" style="2" customWidth="1"/>
    <col min="1025" max="1025" width="13.21875" style="2" customWidth="1"/>
    <col min="1026" max="1026" width="12.21875" style="2" bestFit="1" customWidth="1"/>
    <col min="1027" max="1027" width="12.109375" style="2" bestFit="1" customWidth="1"/>
    <col min="1028" max="1028" width="8.88671875" style="2"/>
    <col min="1029" max="1029" width="9.109375" style="2" bestFit="1" customWidth="1"/>
    <col min="1030" max="1274" width="8.88671875" style="2"/>
    <col min="1275" max="1275" width="8.33203125" style="2" customWidth="1"/>
    <col min="1276" max="1276" width="7.88671875" style="2" customWidth="1"/>
    <col min="1277" max="1277" width="16.5546875" style="2" bestFit="1" customWidth="1"/>
    <col min="1278" max="1279" width="13.33203125" style="2" customWidth="1"/>
    <col min="1280" max="1280" width="12.88671875" style="2" customWidth="1"/>
    <col min="1281" max="1281" width="13.21875" style="2" customWidth="1"/>
    <col min="1282" max="1282" width="12.21875" style="2" bestFit="1" customWidth="1"/>
    <col min="1283" max="1283" width="12.109375" style="2" bestFit="1" customWidth="1"/>
    <col min="1284" max="1284" width="8.88671875" style="2"/>
    <col min="1285" max="1285" width="9.109375" style="2" bestFit="1" customWidth="1"/>
    <col min="1286" max="1530" width="8.88671875" style="2"/>
    <col min="1531" max="1531" width="8.33203125" style="2" customWidth="1"/>
    <col min="1532" max="1532" width="7.88671875" style="2" customWidth="1"/>
    <col min="1533" max="1533" width="16.5546875" style="2" bestFit="1" customWidth="1"/>
    <col min="1534" max="1535" width="13.33203125" style="2" customWidth="1"/>
    <col min="1536" max="1536" width="12.88671875" style="2" customWidth="1"/>
    <col min="1537" max="1537" width="13.21875" style="2" customWidth="1"/>
    <col min="1538" max="1538" width="12.21875" style="2" bestFit="1" customWidth="1"/>
    <col min="1539" max="1539" width="12.109375" style="2" bestFit="1" customWidth="1"/>
    <col min="1540" max="1540" width="8.88671875" style="2"/>
    <col min="1541" max="1541" width="9.109375" style="2" bestFit="1" customWidth="1"/>
    <col min="1542" max="1786" width="8.88671875" style="2"/>
    <col min="1787" max="1787" width="8.33203125" style="2" customWidth="1"/>
    <col min="1788" max="1788" width="7.88671875" style="2" customWidth="1"/>
    <col min="1789" max="1789" width="16.5546875" style="2" bestFit="1" customWidth="1"/>
    <col min="1790" max="1791" width="13.33203125" style="2" customWidth="1"/>
    <col min="1792" max="1792" width="12.88671875" style="2" customWidth="1"/>
    <col min="1793" max="1793" width="13.21875" style="2" customWidth="1"/>
    <col min="1794" max="1794" width="12.21875" style="2" bestFit="1" customWidth="1"/>
    <col min="1795" max="1795" width="12.109375" style="2" bestFit="1" customWidth="1"/>
    <col min="1796" max="1796" width="8.88671875" style="2"/>
    <col min="1797" max="1797" width="9.109375" style="2" bestFit="1" customWidth="1"/>
    <col min="1798" max="2042" width="8.88671875" style="2"/>
    <col min="2043" max="2043" width="8.33203125" style="2" customWidth="1"/>
    <col min="2044" max="2044" width="7.88671875" style="2" customWidth="1"/>
    <col min="2045" max="2045" width="16.5546875" style="2" bestFit="1" customWidth="1"/>
    <col min="2046" max="2047" width="13.33203125" style="2" customWidth="1"/>
    <col min="2048" max="2048" width="12.88671875" style="2" customWidth="1"/>
    <col min="2049" max="2049" width="13.21875" style="2" customWidth="1"/>
    <col min="2050" max="2050" width="12.21875" style="2" bestFit="1" customWidth="1"/>
    <col min="2051" max="2051" width="12.109375" style="2" bestFit="1" customWidth="1"/>
    <col min="2052" max="2052" width="8.88671875" style="2"/>
    <col min="2053" max="2053" width="9.109375" style="2" bestFit="1" customWidth="1"/>
    <col min="2054" max="2298" width="8.88671875" style="2"/>
    <col min="2299" max="2299" width="8.33203125" style="2" customWidth="1"/>
    <col min="2300" max="2300" width="7.88671875" style="2" customWidth="1"/>
    <col min="2301" max="2301" width="16.5546875" style="2" bestFit="1" customWidth="1"/>
    <col min="2302" max="2303" width="13.33203125" style="2" customWidth="1"/>
    <col min="2304" max="2304" width="12.88671875" style="2" customWidth="1"/>
    <col min="2305" max="2305" width="13.21875" style="2" customWidth="1"/>
    <col min="2306" max="2306" width="12.21875" style="2" bestFit="1" customWidth="1"/>
    <col min="2307" max="2307" width="12.109375" style="2" bestFit="1" customWidth="1"/>
    <col min="2308" max="2308" width="8.88671875" style="2"/>
    <col min="2309" max="2309" width="9.109375" style="2" bestFit="1" customWidth="1"/>
    <col min="2310" max="2554" width="8.88671875" style="2"/>
    <col min="2555" max="2555" width="8.33203125" style="2" customWidth="1"/>
    <col min="2556" max="2556" width="7.88671875" style="2" customWidth="1"/>
    <col min="2557" max="2557" width="16.5546875" style="2" bestFit="1" customWidth="1"/>
    <col min="2558" max="2559" width="13.33203125" style="2" customWidth="1"/>
    <col min="2560" max="2560" width="12.88671875" style="2" customWidth="1"/>
    <col min="2561" max="2561" width="13.21875" style="2" customWidth="1"/>
    <col min="2562" max="2562" width="12.21875" style="2" bestFit="1" customWidth="1"/>
    <col min="2563" max="2563" width="12.109375" style="2" bestFit="1" customWidth="1"/>
    <col min="2564" max="2564" width="8.88671875" style="2"/>
    <col min="2565" max="2565" width="9.109375" style="2" bestFit="1" customWidth="1"/>
    <col min="2566" max="2810" width="8.88671875" style="2"/>
    <col min="2811" max="2811" width="8.33203125" style="2" customWidth="1"/>
    <col min="2812" max="2812" width="7.88671875" style="2" customWidth="1"/>
    <col min="2813" max="2813" width="16.5546875" style="2" bestFit="1" customWidth="1"/>
    <col min="2814" max="2815" width="13.33203125" style="2" customWidth="1"/>
    <col min="2816" max="2816" width="12.88671875" style="2" customWidth="1"/>
    <col min="2817" max="2817" width="13.21875" style="2" customWidth="1"/>
    <col min="2818" max="2818" width="12.21875" style="2" bestFit="1" customWidth="1"/>
    <col min="2819" max="2819" width="12.109375" style="2" bestFit="1" customWidth="1"/>
    <col min="2820" max="2820" width="8.88671875" style="2"/>
    <col min="2821" max="2821" width="9.109375" style="2" bestFit="1" customWidth="1"/>
    <col min="2822" max="3066" width="8.88671875" style="2"/>
    <col min="3067" max="3067" width="8.33203125" style="2" customWidth="1"/>
    <col min="3068" max="3068" width="7.88671875" style="2" customWidth="1"/>
    <col min="3069" max="3069" width="16.5546875" style="2" bestFit="1" customWidth="1"/>
    <col min="3070" max="3071" width="13.33203125" style="2" customWidth="1"/>
    <col min="3072" max="3072" width="12.88671875" style="2" customWidth="1"/>
    <col min="3073" max="3073" width="13.21875" style="2" customWidth="1"/>
    <col min="3074" max="3074" width="12.21875" style="2" bestFit="1" customWidth="1"/>
    <col min="3075" max="3075" width="12.109375" style="2" bestFit="1" customWidth="1"/>
    <col min="3076" max="3076" width="8.88671875" style="2"/>
    <col min="3077" max="3077" width="9.109375" style="2" bestFit="1" customWidth="1"/>
    <col min="3078" max="3322" width="8.88671875" style="2"/>
    <col min="3323" max="3323" width="8.33203125" style="2" customWidth="1"/>
    <col min="3324" max="3324" width="7.88671875" style="2" customWidth="1"/>
    <col min="3325" max="3325" width="16.5546875" style="2" bestFit="1" customWidth="1"/>
    <col min="3326" max="3327" width="13.33203125" style="2" customWidth="1"/>
    <col min="3328" max="3328" width="12.88671875" style="2" customWidth="1"/>
    <col min="3329" max="3329" width="13.21875" style="2" customWidth="1"/>
    <col min="3330" max="3330" width="12.21875" style="2" bestFit="1" customWidth="1"/>
    <col min="3331" max="3331" width="12.109375" style="2" bestFit="1" customWidth="1"/>
    <col min="3332" max="3332" width="8.88671875" style="2"/>
    <col min="3333" max="3333" width="9.109375" style="2" bestFit="1" customWidth="1"/>
    <col min="3334" max="3578" width="8.88671875" style="2"/>
    <col min="3579" max="3579" width="8.33203125" style="2" customWidth="1"/>
    <col min="3580" max="3580" width="7.88671875" style="2" customWidth="1"/>
    <col min="3581" max="3581" width="16.5546875" style="2" bestFit="1" customWidth="1"/>
    <col min="3582" max="3583" width="13.33203125" style="2" customWidth="1"/>
    <col min="3584" max="3584" width="12.88671875" style="2" customWidth="1"/>
    <col min="3585" max="3585" width="13.21875" style="2" customWidth="1"/>
    <col min="3586" max="3586" width="12.21875" style="2" bestFit="1" customWidth="1"/>
    <col min="3587" max="3587" width="12.109375" style="2" bestFit="1" customWidth="1"/>
    <col min="3588" max="3588" width="8.88671875" style="2"/>
    <col min="3589" max="3589" width="9.109375" style="2" bestFit="1" customWidth="1"/>
    <col min="3590" max="3834" width="8.88671875" style="2"/>
    <col min="3835" max="3835" width="8.33203125" style="2" customWidth="1"/>
    <col min="3836" max="3836" width="7.88671875" style="2" customWidth="1"/>
    <col min="3837" max="3837" width="16.5546875" style="2" bestFit="1" customWidth="1"/>
    <col min="3838" max="3839" width="13.33203125" style="2" customWidth="1"/>
    <col min="3840" max="3840" width="12.88671875" style="2" customWidth="1"/>
    <col min="3841" max="3841" width="13.21875" style="2" customWidth="1"/>
    <col min="3842" max="3842" width="12.21875" style="2" bestFit="1" customWidth="1"/>
    <col min="3843" max="3843" width="12.109375" style="2" bestFit="1" customWidth="1"/>
    <col min="3844" max="3844" width="8.88671875" style="2"/>
    <col min="3845" max="3845" width="9.109375" style="2" bestFit="1" customWidth="1"/>
    <col min="3846" max="4090" width="8.88671875" style="2"/>
    <col min="4091" max="4091" width="8.33203125" style="2" customWidth="1"/>
    <col min="4092" max="4092" width="7.88671875" style="2" customWidth="1"/>
    <col min="4093" max="4093" width="16.5546875" style="2" bestFit="1" customWidth="1"/>
    <col min="4094" max="4095" width="13.33203125" style="2" customWidth="1"/>
    <col min="4096" max="4096" width="12.88671875" style="2" customWidth="1"/>
    <col min="4097" max="4097" width="13.21875" style="2" customWidth="1"/>
    <col min="4098" max="4098" width="12.21875" style="2" bestFit="1" customWidth="1"/>
    <col min="4099" max="4099" width="12.109375" style="2" bestFit="1" customWidth="1"/>
    <col min="4100" max="4100" width="8.88671875" style="2"/>
    <col min="4101" max="4101" width="9.109375" style="2" bestFit="1" customWidth="1"/>
    <col min="4102" max="4346" width="8.88671875" style="2"/>
    <col min="4347" max="4347" width="8.33203125" style="2" customWidth="1"/>
    <col min="4348" max="4348" width="7.88671875" style="2" customWidth="1"/>
    <col min="4349" max="4349" width="16.5546875" style="2" bestFit="1" customWidth="1"/>
    <col min="4350" max="4351" width="13.33203125" style="2" customWidth="1"/>
    <col min="4352" max="4352" width="12.88671875" style="2" customWidth="1"/>
    <col min="4353" max="4353" width="13.21875" style="2" customWidth="1"/>
    <col min="4354" max="4354" width="12.21875" style="2" bestFit="1" customWidth="1"/>
    <col min="4355" max="4355" width="12.109375" style="2" bestFit="1" customWidth="1"/>
    <col min="4356" max="4356" width="8.88671875" style="2"/>
    <col min="4357" max="4357" width="9.109375" style="2" bestFit="1" customWidth="1"/>
    <col min="4358" max="4602" width="8.88671875" style="2"/>
    <col min="4603" max="4603" width="8.33203125" style="2" customWidth="1"/>
    <col min="4604" max="4604" width="7.88671875" style="2" customWidth="1"/>
    <col min="4605" max="4605" width="16.5546875" style="2" bestFit="1" customWidth="1"/>
    <col min="4606" max="4607" width="13.33203125" style="2" customWidth="1"/>
    <col min="4608" max="4608" width="12.88671875" style="2" customWidth="1"/>
    <col min="4609" max="4609" width="13.21875" style="2" customWidth="1"/>
    <col min="4610" max="4610" width="12.21875" style="2" bestFit="1" customWidth="1"/>
    <col min="4611" max="4611" width="12.109375" style="2" bestFit="1" customWidth="1"/>
    <col min="4612" max="4612" width="8.88671875" style="2"/>
    <col min="4613" max="4613" width="9.109375" style="2" bestFit="1" customWidth="1"/>
    <col min="4614" max="4858" width="8.88671875" style="2"/>
    <col min="4859" max="4859" width="8.33203125" style="2" customWidth="1"/>
    <col min="4860" max="4860" width="7.88671875" style="2" customWidth="1"/>
    <col min="4861" max="4861" width="16.5546875" style="2" bestFit="1" customWidth="1"/>
    <col min="4862" max="4863" width="13.33203125" style="2" customWidth="1"/>
    <col min="4864" max="4864" width="12.88671875" style="2" customWidth="1"/>
    <col min="4865" max="4865" width="13.21875" style="2" customWidth="1"/>
    <col min="4866" max="4866" width="12.21875" style="2" bestFit="1" customWidth="1"/>
    <col min="4867" max="4867" width="12.109375" style="2" bestFit="1" customWidth="1"/>
    <col min="4868" max="4868" width="8.88671875" style="2"/>
    <col min="4869" max="4869" width="9.109375" style="2" bestFit="1" customWidth="1"/>
    <col min="4870" max="5114" width="8.88671875" style="2"/>
    <col min="5115" max="5115" width="8.33203125" style="2" customWidth="1"/>
    <col min="5116" max="5116" width="7.88671875" style="2" customWidth="1"/>
    <col min="5117" max="5117" width="16.5546875" style="2" bestFit="1" customWidth="1"/>
    <col min="5118" max="5119" width="13.33203125" style="2" customWidth="1"/>
    <col min="5120" max="5120" width="12.88671875" style="2" customWidth="1"/>
    <col min="5121" max="5121" width="13.21875" style="2" customWidth="1"/>
    <col min="5122" max="5122" width="12.21875" style="2" bestFit="1" customWidth="1"/>
    <col min="5123" max="5123" width="12.109375" style="2" bestFit="1" customWidth="1"/>
    <col min="5124" max="5124" width="8.88671875" style="2"/>
    <col min="5125" max="5125" width="9.109375" style="2" bestFit="1" customWidth="1"/>
    <col min="5126" max="5370" width="8.88671875" style="2"/>
    <col min="5371" max="5371" width="8.33203125" style="2" customWidth="1"/>
    <col min="5372" max="5372" width="7.88671875" style="2" customWidth="1"/>
    <col min="5373" max="5373" width="16.5546875" style="2" bestFit="1" customWidth="1"/>
    <col min="5374" max="5375" width="13.33203125" style="2" customWidth="1"/>
    <col min="5376" max="5376" width="12.88671875" style="2" customWidth="1"/>
    <col min="5377" max="5377" width="13.21875" style="2" customWidth="1"/>
    <col min="5378" max="5378" width="12.21875" style="2" bestFit="1" customWidth="1"/>
    <col min="5379" max="5379" width="12.109375" style="2" bestFit="1" customWidth="1"/>
    <col min="5380" max="5380" width="8.88671875" style="2"/>
    <col min="5381" max="5381" width="9.109375" style="2" bestFit="1" customWidth="1"/>
    <col min="5382" max="5626" width="8.88671875" style="2"/>
    <col min="5627" max="5627" width="8.33203125" style="2" customWidth="1"/>
    <col min="5628" max="5628" width="7.88671875" style="2" customWidth="1"/>
    <col min="5629" max="5629" width="16.5546875" style="2" bestFit="1" customWidth="1"/>
    <col min="5630" max="5631" width="13.33203125" style="2" customWidth="1"/>
    <col min="5632" max="5632" width="12.88671875" style="2" customWidth="1"/>
    <col min="5633" max="5633" width="13.21875" style="2" customWidth="1"/>
    <col min="5634" max="5634" width="12.21875" style="2" bestFit="1" customWidth="1"/>
    <col min="5635" max="5635" width="12.109375" style="2" bestFit="1" customWidth="1"/>
    <col min="5636" max="5636" width="8.88671875" style="2"/>
    <col min="5637" max="5637" width="9.109375" style="2" bestFit="1" customWidth="1"/>
    <col min="5638" max="5882" width="8.88671875" style="2"/>
    <col min="5883" max="5883" width="8.33203125" style="2" customWidth="1"/>
    <col min="5884" max="5884" width="7.88671875" style="2" customWidth="1"/>
    <col min="5885" max="5885" width="16.5546875" style="2" bestFit="1" customWidth="1"/>
    <col min="5886" max="5887" width="13.33203125" style="2" customWidth="1"/>
    <col min="5888" max="5888" width="12.88671875" style="2" customWidth="1"/>
    <col min="5889" max="5889" width="13.21875" style="2" customWidth="1"/>
    <col min="5890" max="5890" width="12.21875" style="2" bestFit="1" customWidth="1"/>
    <col min="5891" max="5891" width="12.109375" style="2" bestFit="1" customWidth="1"/>
    <col min="5892" max="5892" width="8.88671875" style="2"/>
    <col min="5893" max="5893" width="9.109375" style="2" bestFit="1" customWidth="1"/>
    <col min="5894" max="6138" width="8.88671875" style="2"/>
    <col min="6139" max="6139" width="8.33203125" style="2" customWidth="1"/>
    <col min="6140" max="6140" width="7.88671875" style="2" customWidth="1"/>
    <col min="6141" max="6141" width="16.5546875" style="2" bestFit="1" customWidth="1"/>
    <col min="6142" max="6143" width="13.33203125" style="2" customWidth="1"/>
    <col min="6144" max="6144" width="12.88671875" style="2" customWidth="1"/>
    <col min="6145" max="6145" width="13.21875" style="2" customWidth="1"/>
    <col min="6146" max="6146" width="12.21875" style="2" bestFit="1" customWidth="1"/>
    <col min="6147" max="6147" width="12.109375" style="2" bestFit="1" customWidth="1"/>
    <col min="6148" max="6148" width="8.88671875" style="2"/>
    <col min="6149" max="6149" width="9.109375" style="2" bestFit="1" customWidth="1"/>
    <col min="6150" max="6394" width="8.88671875" style="2"/>
    <col min="6395" max="6395" width="8.33203125" style="2" customWidth="1"/>
    <col min="6396" max="6396" width="7.88671875" style="2" customWidth="1"/>
    <col min="6397" max="6397" width="16.5546875" style="2" bestFit="1" customWidth="1"/>
    <col min="6398" max="6399" width="13.33203125" style="2" customWidth="1"/>
    <col min="6400" max="6400" width="12.88671875" style="2" customWidth="1"/>
    <col min="6401" max="6401" width="13.21875" style="2" customWidth="1"/>
    <col min="6402" max="6402" width="12.21875" style="2" bestFit="1" customWidth="1"/>
    <col min="6403" max="6403" width="12.109375" style="2" bestFit="1" customWidth="1"/>
    <col min="6404" max="6404" width="8.88671875" style="2"/>
    <col min="6405" max="6405" width="9.109375" style="2" bestFit="1" customWidth="1"/>
    <col min="6406" max="6650" width="8.88671875" style="2"/>
    <col min="6651" max="6651" width="8.33203125" style="2" customWidth="1"/>
    <col min="6652" max="6652" width="7.88671875" style="2" customWidth="1"/>
    <col min="6653" max="6653" width="16.5546875" style="2" bestFit="1" customWidth="1"/>
    <col min="6654" max="6655" width="13.33203125" style="2" customWidth="1"/>
    <col min="6656" max="6656" width="12.88671875" style="2" customWidth="1"/>
    <col min="6657" max="6657" width="13.21875" style="2" customWidth="1"/>
    <col min="6658" max="6658" width="12.21875" style="2" bestFit="1" customWidth="1"/>
    <col min="6659" max="6659" width="12.109375" style="2" bestFit="1" customWidth="1"/>
    <col min="6660" max="6660" width="8.88671875" style="2"/>
    <col min="6661" max="6661" width="9.109375" style="2" bestFit="1" customWidth="1"/>
    <col min="6662" max="6906" width="8.88671875" style="2"/>
    <col min="6907" max="6907" width="8.33203125" style="2" customWidth="1"/>
    <col min="6908" max="6908" width="7.88671875" style="2" customWidth="1"/>
    <col min="6909" max="6909" width="16.5546875" style="2" bestFit="1" customWidth="1"/>
    <col min="6910" max="6911" width="13.33203125" style="2" customWidth="1"/>
    <col min="6912" max="6912" width="12.88671875" style="2" customWidth="1"/>
    <col min="6913" max="6913" width="13.21875" style="2" customWidth="1"/>
    <col min="6914" max="6914" width="12.21875" style="2" bestFit="1" customWidth="1"/>
    <col min="6915" max="6915" width="12.109375" style="2" bestFit="1" customWidth="1"/>
    <col min="6916" max="6916" width="8.88671875" style="2"/>
    <col min="6917" max="6917" width="9.109375" style="2" bestFit="1" customWidth="1"/>
    <col min="6918" max="7162" width="8.88671875" style="2"/>
    <col min="7163" max="7163" width="8.33203125" style="2" customWidth="1"/>
    <col min="7164" max="7164" width="7.88671875" style="2" customWidth="1"/>
    <col min="7165" max="7165" width="16.5546875" style="2" bestFit="1" customWidth="1"/>
    <col min="7166" max="7167" width="13.33203125" style="2" customWidth="1"/>
    <col min="7168" max="7168" width="12.88671875" style="2" customWidth="1"/>
    <col min="7169" max="7169" width="13.21875" style="2" customWidth="1"/>
    <col min="7170" max="7170" width="12.21875" style="2" bestFit="1" customWidth="1"/>
    <col min="7171" max="7171" width="12.109375" style="2" bestFit="1" customWidth="1"/>
    <col min="7172" max="7172" width="8.88671875" style="2"/>
    <col min="7173" max="7173" width="9.109375" style="2" bestFit="1" customWidth="1"/>
    <col min="7174" max="7418" width="8.88671875" style="2"/>
    <col min="7419" max="7419" width="8.33203125" style="2" customWidth="1"/>
    <col min="7420" max="7420" width="7.88671875" style="2" customWidth="1"/>
    <col min="7421" max="7421" width="16.5546875" style="2" bestFit="1" customWidth="1"/>
    <col min="7422" max="7423" width="13.33203125" style="2" customWidth="1"/>
    <col min="7424" max="7424" width="12.88671875" style="2" customWidth="1"/>
    <col min="7425" max="7425" width="13.21875" style="2" customWidth="1"/>
    <col min="7426" max="7426" width="12.21875" style="2" bestFit="1" customWidth="1"/>
    <col min="7427" max="7427" width="12.109375" style="2" bestFit="1" customWidth="1"/>
    <col min="7428" max="7428" width="8.88671875" style="2"/>
    <col min="7429" max="7429" width="9.109375" style="2" bestFit="1" customWidth="1"/>
    <col min="7430" max="7674" width="8.88671875" style="2"/>
    <col min="7675" max="7675" width="8.33203125" style="2" customWidth="1"/>
    <col min="7676" max="7676" width="7.88671875" style="2" customWidth="1"/>
    <col min="7677" max="7677" width="16.5546875" style="2" bestFit="1" customWidth="1"/>
    <col min="7678" max="7679" width="13.33203125" style="2" customWidth="1"/>
    <col min="7680" max="7680" width="12.88671875" style="2" customWidth="1"/>
    <col min="7681" max="7681" width="13.21875" style="2" customWidth="1"/>
    <col min="7682" max="7682" width="12.21875" style="2" bestFit="1" customWidth="1"/>
    <col min="7683" max="7683" width="12.109375" style="2" bestFit="1" customWidth="1"/>
    <col min="7684" max="7684" width="8.88671875" style="2"/>
    <col min="7685" max="7685" width="9.109375" style="2" bestFit="1" customWidth="1"/>
    <col min="7686" max="7930" width="8.88671875" style="2"/>
    <col min="7931" max="7931" width="8.33203125" style="2" customWidth="1"/>
    <col min="7932" max="7932" width="7.88671875" style="2" customWidth="1"/>
    <col min="7933" max="7933" width="16.5546875" style="2" bestFit="1" customWidth="1"/>
    <col min="7934" max="7935" width="13.33203125" style="2" customWidth="1"/>
    <col min="7936" max="7936" width="12.88671875" style="2" customWidth="1"/>
    <col min="7937" max="7937" width="13.21875" style="2" customWidth="1"/>
    <col min="7938" max="7938" width="12.21875" style="2" bestFit="1" customWidth="1"/>
    <col min="7939" max="7939" width="12.109375" style="2" bestFit="1" customWidth="1"/>
    <col min="7940" max="7940" width="8.88671875" style="2"/>
    <col min="7941" max="7941" width="9.109375" style="2" bestFit="1" customWidth="1"/>
    <col min="7942" max="8186" width="8.88671875" style="2"/>
    <col min="8187" max="8187" width="8.33203125" style="2" customWidth="1"/>
    <col min="8188" max="8188" width="7.88671875" style="2" customWidth="1"/>
    <col min="8189" max="8189" width="16.5546875" style="2" bestFit="1" customWidth="1"/>
    <col min="8190" max="8191" width="13.33203125" style="2" customWidth="1"/>
    <col min="8192" max="8192" width="12.88671875" style="2" customWidth="1"/>
    <col min="8193" max="8193" width="13.21875" style="2" customWidth="1"/>
    <col min="8194" max="8194" width="12.21875" style="2" bestFit="1" customWidth="1"/>
    <col min="8195" max="8195" width="12.109375" style="2" bestFit="1" customWidth="1"/>
    <col min="8196" max="8196" width="8.88671875" style="2"/>
    <col min="8197" max="8197" width="9.109375" style="2" bestFit="1" customWidth="1"/>
    <col min="8198" max="8442" width="8.88671875" style="2"/>
    <col min="8443" max="8443" width="8.33203125" style="2" customWidth="1"/>
    <col min="8444" max="8444" width="7.88671875" style="2" customWidth="1"/>
    <col min="8445" max="8445" width="16.5546875" style="2" bestFit="1" customWidth="1"/>
    <col min="8446" max="8447" width="13.33203125" style="2" customWidth="1"/>
    <col min="8448" max="8448" width="12.88671875" style="2" customWidth="1"/>
    <col min="8449" max="8449" width="13.21875" style="2" customWidth="1"/>
    <col min="8450" max="8450" width="12.21875" style="2" bestFit="1" customWidth="1"/>
    <col min="8451" max="8451" width="12.109375" style="2" bestFit="1" customWidth="1"/>
    <col min="8452" max="8452" width="8.88671875" style="2"/>
    <col min="8453" max="8453" width="9.109375" style="2" bestFit="1" customWidth="1"/>
    <col min="8454" max="8698" width="8.88671875" style="2"/>
    <col min="8699" max="8699" width="8.33203125" style="2" customWidth="1"/>
    <col min="8700" max="8700" width="7.88671875" style="2" customWidth="1"/>
    <col min="8701" max="8701" width="16.5546875" style="2" bestFit="1" customWidth="1"/>
    <col min="8702" max="8703" width="13.33203125" style="2" customWidth="1"/>
    <col min="8704" max="8704" width="12.88671875" style="2" customWidth="1"/>
    <col min="8705" max="8705" width="13.21875" style="2" customWidth="1"/>
    <col min="8706" max="8706" width="12.21875" style="2" bestFit="1" customWidth="1"/>
    <col min="8707" max="8707" width="12.109375" style="2" bestFit="1" customWidth="1"/>
    <col min="8708" max="8708" width="8.88671875" style="2"/>
    <col min="8709" max="8709" width="9.109375" style="2" bestFit="1" customWidth="1"/>
    <col min="8710" max="8954" width="8.88671875" style="2"/>
    <col min="8955" max="8955" width="8.33203125" style="2" customWidth="1"/>
    <col min="8956" max="8956" width="7.88671875" style="2" customWidth="1"/>
    <col min="8957" max="8957" width="16.5546875" style="2" bestFit="1" customWidth="1"/>
    <col min="8958" max="8959" width="13.33203125" style="2" customWidth="1"/>
    <col min="8960" max="8960" width="12.88671875" style="2" customWidth="1"/>
    <col min="8961" max="8961" width="13.21875" style="2" customWidth="1"/>
    <col min="8962" max="8962" width="12.21875" style="2" bestFit="1" customWidth="1"/>
    <col min="8963" max="8963" width="12.109375" style="2" bestFit="1" customWidth="1"/>
    <col min="8964" max="8964" width="8.88671875" style="2"/>
    <col min="8965" max="8965" width="9.109375" style="2" bestFit="1" customWidth="1"/>
    <col min="8966" max="9210" width="8.88671875" style="2"/>
    <col min="9211" max="9211" width="8.33203125" style="2" customWidth="1"/>
    <col min="9212" max="9212" width="7.88671875" style="2" customWidth="1"/>
    <col min="9213" max="9213" width="16.5546875" style="2" bestFit="1" customWidth="1"/>
    <col min="9214" max="9215" width="13.33203125" style="2" customWidth="1"/>
    <col min="9216" max="9216" width="12.88671875" style="2" customWidth="1"/>
    <col min="9217" max="9217" width="13.21875" style="2" customWidth="1"/>
    <col min="9218" max="9218" width="12.21875" style="2" bestFit="1" customWidth="1"/>
    <col min="9219" max="9219" width="12.109375" style="2" bestFit="1" customWidth="1"/>
    <col min="9220" max="9220" width="8.88671875" style="2"/>
    <col min="9221" max="9221" width="9.109375" style="2" bestFit="1" customWidth="1"/>
    <col min="9222" max="9466" width="8.88671875" style="2"/>
    <col min="9467" max="9467" width="8.33203125" style="2" customWidth="1"/>
    <col min="9468" max="9468" width="7.88671875" style="2" customWidth="1"/>
    <col min="9469" max="9469" width="16.5546875" style="2" bestFit="1" customWidth="1"/>
    <col min="9470" max="9471" width="13.33203125" style="2" customWidth="1"/>
    <col min="9472" max="9472" width="12.88671875" style="2" customWidth="1"/>
    <col min="9473" max="9473" width="13.21875" style="2" customWidth="1"/>
    <col min="9474" max="9474" width="12.21875" style="2" bestFit="1" customWidth="1"/>
    <col min="9475" max="9475" width="12.109375" style="2" bestFit="1" customWidth="1"/>
    <col min="9476" max="9476" width="8.88671875" style="2"/>
    <col min="9477" max="9477" width="9.109375" style="2" bestFit="1" customWidth="1"/>
    <col min="9478" max="9722" width="8.88671875" style="2"/>
    <col min="9723" max="9723" width="8.33203125" style="2" customWidth="1"/>
    <col min="9724" max="9724" width="7.88671875" style="2" customWidth="1"/>
    <col min="9725" max="9725" width="16.5546875" style="2" bestFit="1" customWidth="1"/>
    <col min="9726" max="9727" width="13.33203125" style="2" customWidth="1"/>
    <col min="9728" max="9728" width="12.88671875" style="2" customWidth="1"/>
    <col min="9729" max="9729" width="13.21875" style="2" customWidth="1"/>
    <col min="9730" max="9730" width="12.21875" style="2" bestFit="1" customWidth="1"/>
    <col min="9731" max="9731" width="12.109375" style="2" bestFit="1" customWidth="1"/>
    <col min="9732" max="9732" width="8.88671875" style="2"/>
    <col min="9733" max="9733" width="9.109375" style="2" bestFit="1" customWidth="1"/>
    <col min="9734" max="9978" width="8.88671875" style="2"/>
    <col min="9979" max="9979" width="8.33203125" style="2" customWidth="1"/>
    <col min="9980" max="9980" width="7.88671875" style="2" customWidth="1"/>
    <col min="9981" max="9981" width="16.5546875" style="2" bestFit="1" customWidth="1"/>
    <col min="9982" max="9983" width="13.33203125" style="2" customWidth="1"/>
    <col min="9984" max="9984" width="12.88671875" style="2" customWidth="1"/>
    <col min="9985" max="9985" width="13.21875" style="2" customWidth="1"/>
    <col min="9986" max="9986" width="12.21875" style="2" bestFit="1" customWidth="1"/>
    <col min="9987" max="9987" width="12.109375" style="2" bestFit="1" customWidth="1"/>
    <col min="9988" max="9988" width="8.88671875" style="2"/>
    <col min="9989" max="9989" width="9.109375" style="2" bestFit="1" customWidth="1"/>
    <col min="9990" max="10234" width="8.88671875" style="2"/>
    <col min="10235" max="10235" width="8.33203125" style="2" customWidth="1"/>
    <col min="10236" max="10236" width="7.88671875" style="2" customWidth="1"/>
    <col min="10237" max="10237" width="16.5546875" style="2" bestFit="1" customWidth="1"/>
    <col min="10238" max="10239" width="13.33203125" style="2" customWidth="1"/>
    <col min="10240" max="10240" width="12.88671875" style="2" customWidth="1"/>
    <col min="10241" max="10241" width="13.21875" style="2" customWidth="1"/>
    <col min="10242" max="10242" width="12.21875" style="2" bestFit="1" customWidth="1"/>
    <col min="10243" max="10243" width="12.109375" style="2" bestFit="1" customWidth="1"/>
    <col min="10244" max="10244" width="8.88671875" style="2"/>
    <col min="10245" max="10245" width="9.109375" style="2" bestFit="1" customWidth="1"/>
    <col min="10246" max="10490" width="8.88671875" style="2"/>
    <col min="10491" max="10491" width="8.33203125" style="2" customWidth="1"/>
    <col min="10492" max="10492" width="7.88671875" style="2" customWidth="1"/>
    <col min="10493" max="10493" width="16.5546875" style="2" bestFit="1" customWidth="1"/>
    <col min="10494" max="10495" width="13.33203125" style="2" customWidth="1"/>
    <col min="10496" max="10496" width="12.88671875" style="2" customWidth="1"/>
    <col min="10497" max="10497" width="13.21875" style="2" customWidth="1"/>
    <col min="10498" max="10498" width="12.21875" style="2" bestFit="1" customWidth="1"/>
    <col min="10499" max="10499" width="12.109375" style="2" bestFit="1" customWidth="1"/>
    <col min="10500" max="10500" width="8.88671875" style="2"/>
    <col min="10501" max="10501" width="9.109375" style="2" bestFit="1" customWidth="1"/>
    <col min="10502" max="10746" width="8.88671875" style="2"/>
    <col min="10747" max="10747" width="8.33203125" style="2" customWidth="1"/>
    <col min="10748" max="10748" width="7.88671875" style="2" customWidth="1"/>
    <col min="10749" max="10749" width="16.5546875" style="2" bestFit="1" customWidth="1"/>
    <col min="10750" max="10751" width="13.33203125" style="2" customWidth="1"/>
    <col min="10752" max="10752" width="12.88671875" style="2" customWidth="1"/>
    <col min="10753" max="10753" width="13.21875" style="2" customWidth="1"/>
    <col min="10754" max="10754" width="12.21875" style="2" bestFit="1" customWidth="1"/>
    <col min="10755" max="10755" width="12.109375" style="2" bestFit="1" customWidth="1"/>
    <col min="10756" max="10756" width="8.88671875" style="2"/>
    <col min="10757" max="10757" width="9.109375" style="2" bestFit="1" customWidth="1"/>
    <col min="10758" max="11002" width="8.88671875" style="2"/>
    <col min="11003" max="11003" width="8.33203125" style="2" customWidth="1"/>
    <col min="11004" max="11004" width="7.88671875" style="2" customWidth="1"/>
    <col min="11005" max="11005" width="16.5546875" style="2" bestFit="1" customWidth="1"/>
    <col min="11006" max="11007" width="13.33203125" style="2" customWidth="1"/>
    <col min="11008" max="11008" width="12.88671875" style="2" customWidth="1"/>
    <col min="11009" max="11009" width="13.21875" style="2" customWidth="1"/>
    <col min="11010" max="11010" width="12.21875" style="2" bestFit="1" customWidth="1"/>
    <col min="11011" max="11011" width="12.109375" style="2" bestFit="1" customWidth="1"/>
    <col min="11012" max="11012" width="8.88671875" style="2"/>
    <col min="11013" max="11013" width="9.109375" style="2" bestFit="1" customWidth="1"/>
    <col min="11014" max="11258" width="8.88671875" style="2"/>
    <col min="11259" max="11259" width="8.33203125" style="2" customWidth="1"/>
    <col min="11260" max="11260" width="7.88671875" style="2" customWidth="1"/>
    <col min="11261" max="11261" width="16.5546875" style="2" bestFit="1" customWidth="1"/>
    <col min="11262" max="11263" width="13.33203125" style="2" customWidth="1"/>
    <col min="11264" max="11264" width="12.88671875" style="2" customWidth="1"/>
    <col min="11265" max="11265" width="13.21875" style="2" customWidth="1"/>
    <col min="11266" max="11266" width="12.21875" style="2" bestFit="1" customWidth="1"/>
    <col min="11267" max="11267" width="12.109375" style="2" bestFit="1" customWidth="1"/>
    <col min="11268" max="11268" width="8.88671875" style="2"/>
    <col min="11269" max="11269" width="9.109375" style="2" bestFit="1" customWidth="1"/>
    <col min="11270" max="11514" width="8.88671875" style="2"/>
    <col min="11515" max="11515" width="8.33203125" style="2" customWidth="1"/>
    <col min="11516" max="11516" width="7.88671875" style="2" customWidth="1"/>
    <col min="11517" max="11517" width="16.5546875" style="2" bestFit="1" customWidth="1"/>
    <col min="11518" max="11519" width="13.33203125" style="2" customWidth="1"/>
    <col min="11520" max="11520" width="12.88671875" style="2" customWidth="1"/>
    <col min="11521" max="11521" width="13.21875" style="2" customWidth="1"/>
    <col min="11522" max="11522" width="12.21875" style="2" bestFit="1" customWidth="1"/>
    <col min="11523" max="11523" width="12.109375" style="2" bestFit="1" customWidth="1"/>
    <col min="11524" max="11524" width="8.88671875" style="2"/>
    <col min="11525" max="11525" width="9.109375" style="2" bestFit="1" customWidth="1"/>
    <col min="11526" max="11770" width="8.88671875" style="2"/>
    <col min="11771" max="11771" width="8.33203125" style="2" customWidth="1"/>
    <col min="11772" max="11772" width="7.88671875" style="2" customWidth="1"/>
    <col min="11773" max="11773" width="16.5546875" style="2" bestFit="1" customWidth="1"/>
    <col min="11774" max="11775" width="13.33203125" style="2" customWidth="1"/>
    <col min="11776" max="11776" width="12.88671875" style="2" customWidth="1"/>
    <col min="11777" max="11777" width="13.21875" style="2" customWidth="1"/>
    <col min="11778" max="11778" width="12.21875" style="2" bestFit="1" customWidth="1"/>
    <col min="11779" max="11779" width="12.109375" style="2" bestFit="1" customWidth="1"/>
    <col min="11780" max="11780" width="8.88671875" style="2"/>
    <col min="11781" max="11781" width="9.109375" style="2" bestFit="1" customWidth="1"/>
    <col min="11782" max="12026" width="8.88671875" style="2"/>
    <col min="12027" max="12027" width="8.33203125" style="2" customWidth="1"/>
    <col min="12028" max="12028" width="7.88671875" style="2" customWidth="1"/>
    <col min="12029" max="12029" width="16.5546875" style="2" bestFit="1" customWidth="1"/>
    <col min="12030" max="12031" width="13.33203125" style="2" customWidth="1"/>
    <col min="12032" max="12032" width="12.88671875" style="2" customWidth="1"/>
    <col min="12033" max="12033" width="13.21875" style="2" customWidth="1"/>
    <col min="12034" max="12034" width="12.21875" style="2" bestFit="1" customWidth="1"/>
    <col min="12035" max="12035" width="12.109375" style="2" bestFit="1" customWidth="1"/>
    <col min="12036" max="12036" width="8.88671875" style="2"/>
    <col min="12037" max="12037" width="9.109375" style="2" bestFit="1" customWidth="1"/>
    <col min="12038" max="12282" width="8.88671875" style="2"/>
    <col min="12283" max="12283" width="8.33203125" style="2" customWidth="1"/>
    <col min="12284" max="12284" width="7.88671875" style="2" customWidth="1"/>
    <col min="12285" max="12285" width="16.5546875" style="2" bestFit="1" customWidth="1"/>
    <col min="12286" max="12287" width="13.33203125" style="2" customWidth="1"/>
    <col min="12288" max="12288" width="12.88671875" style="2" customWidth="1"/>
    <col min="12289" max="12289" width="13.21875" style="2" customWidth="1"/>
    <col min="12290" max="12290" width="12.21875" style="2" bestFit="1" customWidth="1"/>
    <col min="12291" max="12291" width="12.109375" style="2" bestFit="1" customWidth="1"/>
    <col min="12292" max="12292" width="8.88671875" style="2"/>
    <col min="12293" max="12293" width="9.109375" style="2" bestFit="1" customWidth="1"/>
    <col min="12294" max="12538" width="8.88671875" style="2"/>
    <col min="12539" max="12539" width="8.33203125" style="2" customWidth="1"/>
    <col min="12540" max="12540" width="7.88671875" style="2" customWidth="1"/>
    <col min="12541" max="12541" width="16.5546875" style="2" bestFit="1" customWidth="1"/>
    <col min="12542" max="12543" width="13.33203125" style="2" customWidth="1"/>
    <col min="12544" max="12544" width="12.88671875" style="2" customWidth="1"/>
    <col min="12545" max="12545" width="13.21875" style="2" customWidth="1"/>
    <col min="12546" max="12546" width="12.21875" style="2" bestFit="1" customWidth="1"/>
    <col min="12547" max="12547" width="12.109375" style="2" bestFit="1" customWidth="1"/>
    <col min="12548" max="12548" width="8.88671875" style="2"/>
    <col min="12549" max="12549" width="9.109375" style="2" bestFit="1" customWidth="1"/>
    <col min="12550" max="12794" width="8.88671875" style="2"/>
    <col min="12795" max="12795" width="8.33203125" style="2" customWidth="1"/>
    <col min="12796" max="12796" width="7.88671875" style="2" customWidth="1"/>
    <col min="12797" max="12797" width="16.5546875" style="2" bestFit="1" customWidth="1"/>
    <col min="12798" max="12799" width="13.33203125" style="2" customWidth="1"/>
    <col min="12800" max="12800" width="12.88671875" style="2" customWidth="1"/>
    <col min="12801" max="12801" width="13.21875" style="2" customWidth="1"/>
    <col min="12802" max="12802" width="12.21875" style="2" bestFit="1" customWidth="1"/>
    <col min="12803" max="12803" width="12.109375" style="2" bestFit="1" customWidth="1"/>
    <col min="12804" max="12804" width="8.88671875" style="2"/>
    <col min="12805" max="12805" width="9.109375" style="2" bestFit="1" customWidth="1"/>
    <col min="12806" max="13050" width="8.88671875" style="2"/>
    <col min="13051" max="13051" width="8.33203125" style="2" customWidth="1"/>
    <col min="13052" max="13052" width="7.88671875" style="2" customWidth="1"/>
    <col min="13053" max="13053" width="16.5546875" style="2" bestFit="1" customWidth="1"/>
    <col min="13054" max="13055" width="13.33203125" style="2" customWidth="1"/>
    <col min="13056" max="13056" width="12.88671875" style="2" customWidth="1"/>
    <col min="13057" max="13057" width="13.21875" style="2" customWidth="1"/>
    <col min="13058" max="13058" width="12.21875" style="2" bestFit="1" customWidth="1"/>
    <col min="13059" max="13059" width="12.109375" style="2" bestFit="1" customWidth="1"/>
    <col min="13060" max="13060" width="8.88671875" style="2"/>
    <col min="13061" max="13061" width="9.109375" style="2" bestFit="1" customWidth="1"/>
    <col min="13062" max="13306" width="8.88671875" style="2"/>
    <col min="13307" max="13307" width="8.33203125" style="2" customWidth="1"/>
    <col min="13308" max="13308" width="7.88671875" style="2" customWidth="1"/>
    <col min="13309" max="13309" width="16.5546875" style="2" bestFit="1" customWidth="1"/>
    <col min="13310" max="13311" width="13.33203125" style="2" customWidth="1"/>
    <col min="13312" max="13312" width="12.88671875" style="2" customWidth="1"/>
    <col min="13313" max="13313" width="13.21875" style="2" customWidth="1"/>
    <col min="13314" max="13314" width="12.21875" style="2" bestFit="1" customWidth="1"/>
    <col min="13315" max="13315" width="12.109375" style="2" bestFit="1" customWidth="1"/>
    <col min="13316" max="13316" width="8.88671875" style="2"/>
    <col min="13317" max="13317" width="9.109375" style="2" bestFit="1" customWidth="1"/>
    <col min="13318" max="13562" width="8.88671875" style="2"/>
    <col min="13563" max="13563" width="8.33203125" style="2" customWidth="1"/>
    <col min="13564" max="13564" width="7.88671875" style="2" customWidth="1"/>
    <col min="13565" max="13565" width="16.5546875" style="2" bestFit="1" customWidth="1"/>
    <col min="13566" max="13567" width="13.33203125" style="2" customWidth="1"/>
    <col min="13568" max="13568" width="12.88671875" style="2" customWidth="1"/>
    <col min="13569" max="13569" width="13.21875" style="2" customWidth="1"/>
    <col min="13570" max="13570" width="12.21875" style="2" bestFit="1" customWidth="1"/>
    <col min="13571" max="13571" width="12.109375" style="2" bestFit="1" customWidth="1"/>
    <col min="13572" max="13572" width="8.88671875" style="2"/>
    <col min="13573" max="13573" width="9.109375" style="2" bestFit="1" customWidth="1"/>
    <col min="13574" max="13818" width="8.88671875" style="2"/>
    <col min="13819" max="13819" width="8.33203125" style="2" customWidth="1"/>
    <col min="13820" max="13820" width="7.88671875" style="2" customWidth="1"/>
    <col min="13821" max="13821" width="16.5546875" style="2" bestFit="1" customWidth="1"/>
    <col min="13822" max="13823" width="13.33203125" style="2" customWidth="1"/>
    <col min="13824" max="13824" width="12.88671875" style="2" customWidth="1"/>
    <col min="13825" max="13825" width="13.21875" style="2" customWidth="1"/>
    <col min="13826" max="13826" width="12.21875" style="2" bestFit="1" customWidth="1"/>
    <col min="13827" max="13827" width="12.109375" style="2" bestFit="1" customWidth="1"/>
    <col min="13828" max="13828" width="8.88671875" style="2"/>
    <col min="13829" max="13829" width="9.109375" style="2" bestFit="1" customWidth="1"/>
    <col min="13830" max="14074" width="8.88671875" style="2"/>
    <col min="14075" max="14075" width="8.33203125" style="2" customWidth="1"/>
    <col min="14076" max="14076" width="7.88671875" style="2" customWidth="1"/>
    <col min="14077" max="14077" width="16.5546875" style="2" bestFit="1" customWidth="1"/>
    <col min="14078" max="14079" width="13.33203125" style="2" customWidth="1"/>
    <col min="14080" max="14080" width="12.88671875" style="2" customWidth="1"/>
    <col min="14081" max="14081" width="13.21875" style="2" customWidth="1"/>
    <col min="14082" max="14082" width="12.21875" style="2" bestFit="1" customWidth="1"/>
    <col min="14083" max="14083" width="12.109375" style="2" bestFit="1" customWidth="1"/>
    <col min="14084" max="14084" width="8.88671875" style="2"/>
    <col min="14085" max="14085" width="9.109375" style="2" bestFit="1" customWidth="1"/>
    <col min="14086" max="14330" width="8.88671875" style="2"/>
    <col min="14331" max="14331" width="8.33203125" style="2" customWidth="1"/>
    <col min="14332" max="14332" width="7.88671875" style="2" customWidth="1"/>
    <col min="14333" max="14333" width="16.5546875" style="2" bestFit="1" customWidth="1"/>
    <col min="14334" max="14335" width="13.33203125" style="2" customWidth="1"/>
    <col min="14336" max="14336" width="12.88671875" style="2" customWidth="1"/>
    <col min="14337" max="14337" width="13.21875" style="2" customWidth="1"/>
    <col min="14338" max="14338" width="12.21875" style="2" bestFit="1" customWidth="1"/>
    <col min="14339" max="14339" width="12.109375" style="2" bestFit="1" customWidth="1"/>
    <col min="14340" max="14340" width="8.88671875" style="2"/>
    <col min="14341" max="14341" width="9.109375" style="2" bestFit="1" customWidth="1"/>
    <col min="14342" max="14586" width="8.88671875" style="2"/>
    <col min="14587" max="14587" width="8.33203125" style="2" customWidth="1"/>
    <col min="14588" max="14588" width="7.88671875" style="2" customWidth="1"/>
    <col min="14589" max="14589" width="16.5546875" style="2" bestFit="1" customWidth="1"/>
    <col min="14590" max="14591" width="13.33203125" style="2" customWidth="1"/>
    <col min="14592" max="14592" width="12.88671875" style="2" customWidth="1"/>
    <col min="14593" max="14593" width="13.21875" style="2" customWidth="1"/>
    <col min="14594" max="14594" width="12.21875" style="2" bestFit="1" customWidth="1"/>
    <col min="14595" max="14595" width="12.109375" style="2" bestFit="1" customWidth="1"/>
    <col min="14596" max="14596" width="8.88671875" style="2"/>
    <col min="14597" max="14597" width="9.109375" style="2" bestFit="1" customWidth="1"/>
    <col min="14598" max="14842" width="8.88671875" style="2"/>
    <col min="14843" max="14843" width="8.33203125" style="2" customWidth="1"/>
    <col min="14844" max="14844" width="7.88671875" style="2" customWidth="1"/>
    <col min="14845" max="14845" width="16.5546875" style="2" bestFit="1" customWidth="1"/>
    <col min="14846" max="14847" width="13.33203125" style="2" customWidth="1"/>
    <col min="14848" max="14848" width="12.88671875" style="2" customWidth="1"/>
    <col min="14849" max="14849" width="13.21875" style="2" customWidth="1"/>
    <col min="14850" max="14850" width="12.21875" style="2" bestFit="1" customWidth="1"/>
    <col min="14851" max="14851" width="12.109375" style="2" bestFit="1" customWidth="1"/>
    <col min="14852" max="14852" width="8.88671875" style="2"/>
    <col min="14853" max="14853" width="9.109375" style="2" bestFit="1" customWidth="1"/>
    <col min="14854" max="15098" width="8.88671875" style="2"/>
    <col min="15099" max="15099" width="8.33203125" style="2" customWidth="1"/>
    <col min="15100" max="15100" width="7.88671875" style="2" customWidth="1"/>
    <col min="15101" max="15101" width="16.5546875" style="2" bestFit="1" customWidth="1"/>
    <col min="15102" max="15103" width="13.33203125" style="2" customWidth="1"/>
    <col min="15104" max="15104" width="12.88671875" style="2" customWidth="1"/>
    <col min="15105" max="15105" width="13.21875" style="2" customWidth="1"/>
    <col min="15106" max="15106" width="12.21875" style="2" bestFit="1" customWidth="1"/>
    <col min="15107" max="15107" width="12.109375" style="2" bestFit="1" customWidth="1"/>
    <col min="15108" max="15108" width="8.88671875" style="2"/>
    <col min="15109" max="15109" width="9.109375" style="2" bestFit="1" customWidth="1"/>
    <col min="15110" max="15354" width="8.88671875" style="2"/>
    <col min="15355" max="15355" width="8.33203125" style="2" customWidth="1"/>
    <col min="15356" max="15356" width="7.88671875" style="2" customWidth="1"/>
    <col min="15357" max="15357" width="16.5546875" style="2" bestFit="1" customWidth="1"/>
    <col min="15358" max="15359" width="13.33203125" style="2" customWidth="1"/>
    <col min="15360" max="15360" width="12.88671875" style="2" customWidth="1"/>
    <col min="15361" max="15361" width="13.21875" style="2" customWidth="1"/>
    <col min="15362" max="15362" width="12.21875" style="2" bestFit="1" customWidth="1"/>
    <col min="15363" max="15363" width="12.109375" style="2" bestFit="1" customWidth="1"/>
    <col min="15364" max="15364" width="8.88671875" style="2"/>
    <col min="15365" max="15365" width="9.109375" style="2" bestFit="1" customWidth="1"/>
    <col min="15366" max="15610" width="8.88671875" style="2"/>
    <col min="15611" max="15611" width="8.33203125" style="2" customWidth="1"/>
    <col min="15612" max="15612" width="7.88671875" style="2" customWidth="1"/>
    <col min="15613" max="15613" width="16.5546875" style="2" bestFit="1" customWidth="1"/>
    <col min="15614" max="15615" width="13.33203125" style="2" customWidth="1"/>
    <col min="15616" max="15616" width="12.88671875" style="2" customWidth="1"/>
    <col min="15617" max="15617" width="13.21875" style="2" customWidth="1"/>
    <col min="15618" max="15618" width="12.21875" style="2" bestFit="1" customWidth="1"/>
    <col min="15619" max="15619" width="12.109375" style="2" bestFit="1" customWidth="1"/>
    <col min="15620" max="15620" width="8.88671875" style="2"/>
    <col min="15621" max="15621" width="9.109375" style="2" bestFit="1" customWidth="1"/>
    <col min="15622" max="15866" width="8.88671875" style="2"/>
    <col min="15867" max="15867" width="8.33203125" style="2" customWidth="1"/>
    <col min="15868" max="15868" width="7.88671875" style="2" customWidth="1"/>
    <col min="15869" max="15869" width="16.5546875" style="2" bestFit="1" customWidth="1"/>
    <col min="15870" max="15871" width="13.33203125" style="2" customWidth="1"/>
    <col min="15872" max="15872" width="12.88671875" style="2" customWidth="1"/>
    <col min="15873" max="15873" width="13.21875" style="2" customWidth="1"/>
    <col min="15874" max="15874" width="12.21875" style="2" bestFit="1" customWidth="1"/>
    <col min="15875" max="15875" width="12.109375" style="2" bestFit="1" customWidth="1"/>
    <col min="15876" max="15876" width="8.88671875" style="2"/>
    <col min="15877" max="15877" width="9.109375" style="2" bestFit="1" customWidth="1"/>
    <col min="15878" max="16122" width="8.88671875" style="2"/>
    <col min="16123" max="16123" width="8.33203125" style="2" customWidth="1"/>
    <col min="16124" max="16124" width="7.88671875" style="2" customWidth="1"/>
    <col min="16125" max="16125" width="16.5546875" style="2" bestFit="1" customWidth="1"/>
    <col min="16126" max="16127" width="13.33203125" style="2" customWidth="1"/>
    <col min="16128" max="16128" width="12.88671875" style="2" customWidth="1"/>
    <col min="16129" max="16129" width="13.21875" style="2" customWidth="1"/>
    <col min="16130" max="16130" width="12.21875" style="2" bestFit="1" customWidth="1"/>
    <col min="16131" max="16131" width="12.109375" style="2" bestFit="1" customWidth="1"/>
    <col min="16132" max="16132" width="8.88671875" style="2"/>
    <col min="16133" max="16133" width="9.109375" style="2" bestFit="1" customWidth="1"/>
    <col min="16134" max="16384" width="8.88671875" style="2"/>
  </cols>
  <sheetData>
    <row r="1" spans="1:7" ht="20.100000000000001" customHeight="1">
      <c r="A1" s="1" t="s">
        <v>26</v>
      </c>
    </row>
    <row r="2" spans="1:7" ht="30" customHeight="1">
      <c r="A2" s="264" t="s">
        <v>27</v>
      </c>
      <c r="B2" s="264"/>
      <c r="C2" s="264"/>
      <c r="D2" s="264"/>
      <c r="E2" s="264"/>
      <c r="F2" s="264"/>
      <c r="G2" s="264"/>
    </row>
    <row r="3" spans="1:7" ht="21" customHeight="1">
      <c r="A3" s="3"/>
      <c r="B3" s="3"/>
      <c r="C3" s="3"/>
      <c r="D3" s="3"/>
      <c r="E3" s="3"/>
      <c r="F3" s="3"/>
      <c r="G3" s="4" t="s">
        <v>20</v>
      </c>
    </row>
    <row r="4" spans="1:7" s="5" customFormat="1" ht="18" customHeight="1">
      <c r="A4" s="252" t="s">
        <v>29</v>
      </c>
      <c r="B4" s="252" t="s">
        <v>30</v>
      </c>
      <c r="C4" s="252" t="s">
        <v>31</v>
      </c>
      <c r="D4" s="252" t="s">
        <v>22</v>
      </c>
      <c r="E4" s="252" t="s">
        <v>23</v>
      </c>
      <c r="F4" s="252" t="s">
        <v>24</v>
      </c>
      <c r="G4" s="252" t="s">
        <v>25</v>
      </c>
    </row>
    <row r="5" spans="1:7" s="228" customFormat="1" ht="18" customHeight="1">
      <c r="A5" s="329" t="s">
        <v>28</v>
      </c>
      <c r="B5" s="332" t="s">
        <v>351</v>
      </c>
      <c r="C5" s="223" t="s">
        <v>334</v>
      </c>
      <c r="D5" s="10">
        <v>812939.652</v>
      </c>
      <c r="E5" s="10">
        <v>812939.652</v>
      </c>
      <c r="F5" s="10"/>
      <c r="G5" s="10"/>
    </row>
    <row r="6" spans="1:7" s="228" customFormat="1" ht="18" customHeight="1">
      <c r="A6" s="330"/>
      <c r="B6" s="333"/>
      <c r="C6" s="223" t="s">
        <v>335</v>
      </c>
      <c r="D6" s="10">
        <v>383462.1</v>
      </c>
      <c r="E6" s="10">
        <v>383462.1</v>
      </c>
      <c r="F6" s="10"/>
      <c r="G6" s="10"/>
    </row>
    <row r="7" spans="1:7" s="228" customFormat="1" ht="18" customHeight="1">
      <c r="A7" s="330"/>
      <c r="B7" s="333"/>
      <c r="C7" s="223" t="s">
        <v>352</v>
      </c>
      <c r="D7" s="10">
        <v>204513.12</v>
      </c>
      <c r="E7" s="10">
        <v>204513.12</v>
      </c>
      <c r="F7" s="10"/>
      <c r="G7" s="10"/>
    </row>
    <row r="8" spans="1:7" s="228" customFormat="1" ht="18" customHeight="1">
      <c r="A8" s="330"/>
      <c r="B8" s="333"/>
      <c r="C8" s="223" t="s">
        <v>353</v>
      </c>
      <c r="D8" s="10">
        <v>777149.85600000003</v>
      </c>
      <c r="E8" s="10">
        <v>777149.85600000003</v>
      </c>
      <c r="F8" s="10"/>
      <c r="G8" s="10"/>
    </row>
    <row r="9" spans="1:7" s="228" customFormat="1" ht="18" customHeight="1">
      <c r="A9" s="330"/>
      <c r="B9" s="333"/>
      <c r="C9" s="223" t="s">
        <v>336</v>
      </c>
      <c r="D9" s="10">
        <v>945873.17999999993</v>
      </c>
      <c r="E9" s="10">
        <v>945873.17999999993</v>
      </c>
      <c r="F9" s="10"/>
      <c r="G9" s="10"/>
    </row>
    <row r="10" spans="1:7" s="228" customFormat="1" ht="18" customHeight="1">
      <c r="A10" s="330"/>
      <c r="B10" s="333"/>
      <c r="C10" s="223" t="s">
        <v>343</v>
      </c>
      <c r="D10" s="10">
        <v>1252642.8599999999</v>
      </c>
      <c r="E10" s="10">
        <v>1252642.8599999999</v>
      </c>
      <c r="F10" s="10"/>
      <c r="G10" s="10"/>
    </row>
    <row r="11" spans="1:7" s="228" customFormat="1" ht="18" customHeight="1">
      <c r="A11" s="330"/>
      <c r="B11" s="333"/>
      <c r="C11" s="223" t="s">
        <v>337</v>
      </c>
      <c r="D11" s="10">
        <v>92030.903999999995</v>
      </c>
      <c r="E11" s="10">
        <v>92030.903999999995</v>
      </c>
      <c r="F11" s="249"/>
      <c r="G11" s="10"/>
    </row>
    <row r="12" spans="1:7" s="228" customFormat="1" ht="18" customHeight="1">
      <c r="A12" s="330"/>
      <c r="B12" s="333"/>
      <c r="C12" s="223" t="s">
        <v>338</v>
      </c>
      <c r="D12" s="10">
        <v>219851.60399999999</v>
      </c>
      <c r="E12" s="10">
        <v>219851.60399999999</v>
      </c>
      <c r="F12" s="10"/>
      <c r="G12" s="10"/>
    </row>
    <row r="13" spans="1:7" s="228" customFormat="1" ht="18" customHeight="1">
      <c r="A13" s="330"/>
      <c r="B13" s="333"/>
      <c r="C13" s="223" t="s">
        <v>354</v>
      </c>
      <c r="D13" s="10">
        <v>30676.968000000001</v>
      </c>
      <c r="E13" s="10">
        <v>30676.968000000001</v>
      </c>
      <c r="F13" s="10"/>
      <c r="G13" s="10"/>
    </row>
    <row r="14" spans="1:7" s="228" customFormat="1" ht="18" customHeight="1">
      <c r="A14" s="330"/>
      <c r="B14" s="333"/>
      <c r="C14" s="223" t="s">
        <v>355</v>
      </c>
      <c r="D14" s="10">
        <v>92030.903999999995</v>
      </c>
      <c r="E14" s="10">
        <v>92030.903999999995</v>
      </c>
      <c r="F14" s="10"/>
      <c r="G14" s="10"/>
    </row>
    <row r="15" spans="1:7" s="228" customFormat="1" ht="18" customHeight="1">
      <c r="A15" s="330"/>
      <c r="B15" s="333"/>
      <c r="C15" s="223" t="s">
        <v>344</v>
      </c>
      <c r="D15" s="10">
        <v>51128.28</v>
      </c>
      <c r="E15" s="10">
        <v>51128.28</v>
      </c>
      <c r="F15" s="10"/>
      <c r="G15" s="10"/>
    </row>
    <row r="16" spans="1:7" s="228" customFormat="1" ht="18" customHeight="1">
      <c r="A16" s="330"/>
      <c r="B16" s="333"/>
      <c r="C16" s="223" t="s">
        <v>339</v>
      </c>
      <c r="D16" s="10">
        <v>163610.49600000001</v>
      </c>
      <c r="E16" s="10">
        <v>163610.49600000001</v>
      </c>
      <c r="F16" s="10"/>
      <c r="G16" s="10"/>
    </row>
    <row r="17" spans="1:7" s="228" customFormat="1" ht="18" customHeight="1">
      <c r="A17" s="330"/>
      <c r="B17" s="333"/>
      <c r="C17" s="223" t="s">
        <v>345</v>
      </c>
      <c r="D17" s="10">
        <v>86918.076000000001</v>
      </c>
      <c r="E17" s="10">
        <v>86918.076000000001</v>
      </c>
      <c r="F17" s="10"/>
      <c r="G17" s="10"/>
    </row>
    <row r="18" spans="1:7" s="228" customFormat="1" ht="18" customHeight="1">
      <c r="A18" s="330"/>
      <c r="B18" s="334"/>
      <c r="C18" s="250" t="s">
        <v>340</v>
      </c>
      <c r="D18" s="19">
        <f>SUM(D5:D17)</f>
        <v>5112828.0000000009</v>
      </c>
      <c r="E18" s="19">
        <f>SUM(E5:E17)</f>
        <v>5112828.0000000009</v>
      </c>
      <c r="F18" s="19">
        <v>0</v>
      </c>
      <c r="G18" s="19">
        <v>0</v>
      </c>
    </row>
    <row r="19" spans="1:7" s="5" customFormat="1" ht="18" customHeight="1">
      <c r="A19" s="330"/>
      <c r="B19" s="266" t="s">
        <v>32</v>
      </c>
      <c r="C19" s="223" t="s">
        <v>33</v>
      </c>
      <c r="D19" s="10">
        <v>3578980</v>
      </c>
      <c r="E19" s="10">
        <v>0</v>
      </c>
      <c r="F19" s="10">
        <v>0</v>
      </c>
      <c r="G19" s="10">
        <v>3578980</v>
      </c>
    </row>
    <row r="20" spans="1:7" s="5" customFormat="1" ht="18" customHeight="1">
      <c r="A20" s="330"/>
      <c r="B20" s="267"/>
      <c r="C20" s="223" t="s">
        <v>34</v>
      </c>
      <c r="D20" s="10">
        <v>1192993</v>
      </c>
      <c r="E20" s="10">
        <v>0</v>
      </c>
      <c r="F20" s="10">
        <v>0</v>
      </c>
      <c r="G20" s="10">
        <v>1192993</v>
      </c>
    </row>
    <row r="21" spans="1:7" s="5" customFormat="1" ht="18" customHeight="1">
      <c r="A21" s="330"/>
      <c r="B21" s="267"/>
      <c r="C21" s="224" t="s">
        <v>95</v>
      </c>
      <c r="D21" s="10">
        <v>0</v>
      </c>
      <c r="E21" s="10">
        <v>0</v>
      </c>
      <c r="F21" s="10">
        <v>0</v>
      </c>
      <c r="G21" s="10">
        <v>0</v>
      </c>
    </row>
    <row r="22" spans="1:7" s="5" customFormat="1" ht="18" customHeight="1">
      <c r="A22" s="330"/>
      <c r="B22" s="267"/>
      <c r="C22" s="223" t="s">
        <v>35</v>
      </c>
      <c r="D22" s="10">
        <v>0</v>
      </c>
      <c r="E22" s="10">
        <v>0</v>
      </c>
      <c r="F22" s="10">
        <v>0</v>
      </c>
      <c r="G22" s="10">
        <v>0</v>
      </c>
    </row>
    <row r="23" spans="1:7" s="5" customFormat="1" ht="18" customHeight="1">
      <c r="A23" s="330"/>
      <c r="B23" s="267"/>
      <c r="C23" s="223" t="s">
        <v>96</v>
      </c>
      <c r="D23" s="10">
        <v>0</v>
      </c>
      <c r="E23" s="10">
        <v>0</v>
      </c>
      <c r="F23" s="10">
        <v>0</v>
      </c>
      <c r="G23" s="10">
        <v>0</v>
      </c>
    </row>
    <row r="24" spans="1:7" s="5" customFormat="1" ht="18" customHeight="1">
      <c r="A24" s="330"/>
      <c r="B24" s="267"/>
      <c r="C24" s="223" t="s">
        <v>36</v>
      </c>
      <c r="D24" s="10">
        <v>85214</v>
      </c>
      <c r="E24" s="10">
        <v>0</v>
      </c>
      <c r="F24" s="10">
        <v>0</v>
      </c>
      <c r="G24" s="10">
        <v>85214</v>
      </c>
    </row>
    <row r="25" spans="1:7" s="5" customFormat="1" ht="18" customHeight="1">
      <c r="A25" s="330"/>
      <c r="B25" s="267"/>
      <c r="C25" s="223" t="s">
        <v>37</v>
      </c>
      <c r="D25" s="10">
        <v>0</v>
      </c>
      <c r="E25" s="10">
        <v>0</v>
      </c>
      <c r="F25" s="10">
        <v>0</v>
      </c>
      <c r="G25" s="10">
        <v>0</v>
      </c>
    </row>
    <row r="26" spans="1:7" s="5" customFormat="1" ht="18" customHeight="1">
      <c r="A26" s="330"/>
      <c r="B26" s="267"/>
      <c r="C26" s="224" t="s">
        <v>38</v>
      </c>
      <c r="D26" s="10">
        <v>0</v>
      </c>
      <c r="E26" s="10">
        <v>0</v>
      </c>
      <c r="F26" s="10">
        <v>0</v>
      </c>
      <c r="G26" s="10">
        <v>0</v>
      </c>
    </row>
    <row r="27" spans="1:7" s="5" customFormat="1" ht="18" customHeight="1">
      <c r="A27" s="330"/>
      <c r="B27" s="267"/>
      <c r="C27" s="223" t="s">
        <v>39</v>
      </c>
      <c r="D27" s="10">
        <v>0</v>
      </c>
      <c r="E27" s="10">
        <v>0</v>
      </c>
      <c r="F27" s="10">
        <v>0</v>
      </c>
      <c r="G27" s="10">
        <v>0</v>
      </c>
    </row>
    <row r="28" spans="1:7" s="5" customFormat="1" ht="18" customHeight="1">
      <c r="A28" s="330"/>
      <c r="B28" s="267"/>
      <c r="C28" s="224" t="s">
        <v>97</v>
      </c>
      <c r="D28" s="10">
        <v>0</v>
      </c>
      <c r="E28" s="10">
        <v>0</v>
      </c>
      <c r="F28" s="10">
        <v>0</v>
      </c>
      <c r="G28" s="10">
        <v>0</v>
      </c>
    </row>
    <row r="29" spans="1:7" s="5" customFormat="1" ht="18" customHeight="1">
      <c r="A29" s="330"/>
      <c r="B29" s="267"/>
      <c r="C29" s="224" t="s">
        <v>40</v>
      </c>
      <c r="D29" s="10">
        <v>0</v>
      </c>
      <c r="E29" s="10">
        <v>0</v>
      </c>
      <c r="F29" s="10">
        <v>0</v>
      </c>
      <c r="G29" s="10">
        <v>0</v>
      </c>
    </row>
    <row r="30" spans="1:7" s="5" customFormat="1" ht="18" customHeight="1">
      <c r="A30" s="330"/>
      <c r="B30" s="267"/>
      <c r="C30" s="223" t="s">
        <v>41</v>
      </c>
      <c r="D30" s="10">
        <v>340855</v>
      </c>
      <c r="E30" s="10">
        <v>0</v>
      </c>
      <c r="F30" s="10">
        <v>0</v>
      </c>
      <c r="G30" s="10">
        <v>340855</v>
      </c>
    </row>
    <row r="31" spans="1:7" s="5" customFormat="1" ht="18" customHeight="1">
      <c r="A31" s="330"/>
      <c r="B31" s="267"/>
      <c r="C31" s="223" t="s">
        <v>98</v>
      </c>
      <c r="D31" s="10">
        <v>681710</v>
      </c>
      <c r="E31" s="10">
        <v>0</v>
      </c>
      <c r="F31" s="10">
        <v>0</v>
      </c>
      <c r="G31" s="10">
        <v>681710</v>
      </c>
    </row>
    <row r="32" spans="1:7" s="5" customFormat="1" ht="18" customHeight="1">
      <c r="A32" s="330"/>
      <c r="B32" s="267"/>
      <c r="C32" s="223"/>
      <c r="D32" s="10"/>
      <c r="E32" s="10"/>
      <c r="F32" s="10"/>
      <c r="G32" s="10"/>
    </row>
    <row r="33" spans="1:7" s="5" customFormat="1" ht="18" customHeight="1">
      <c r="A33" s="331"/>
      <c r="B33" s="268"/>
      <c r="C33" s="225" t="s">
        <v>74</v>
      </c>
      <c r="D33" s="19">
        <f>SUM(D19:D32)</f>
        <v>5879752</v>
      </c>
      <c r="E33" s="19">
        <f>SUM(E19:E32)</f>
        <v>0</v>
      </c>
      <c r="F33" s="19">
        <f>SUM(F19:F32)</f>
        <v>0</v>
      </c>
      <c r="G33" s="19">
        <f>SUM(G19:G32)</f>
        <v>5879752</v>
      </c>
    </row>
    <row r="34" spans="1:7" s="5" customFormat="1" ht="18" customHeight="1">
      <c r="A34" s="266" t="s">
        <v>28</v>
      </c>
      <c r="B34" s="266" t="s">
        <v>42</v>
      </c>
      <c r="C34" s="223" t="s">
        <v>99</v>
      </c>
      <c r="D34" s="10">
        <v>2556414</v>
      </c>
      <c r="E34" s="10">
        <v>0</v>
      </c>
      <c r="F34" s="10">
        <v>0</v>
      </c>
      <c r="G34" s="10">
        <v>2556414</v>
      </c>
    </row>
    <row r="35" spans="1:7" s="5" customFormat="1" ht="18" customHeight="1">
      <c r="A35" s="267"/>
      <c r="B35" s="267"/>
      <c r="C35" s="223" t="s">
        <v>43</v>
      </c>
      <c r="D35" s="10">
        <v>681710</v>
      </c>
      <c r="E35" s="10">
        <v>0</v>
      </c>
      <c r="F35" s="10">
        <v>0</v>
      </c>
      <c r="G35" s="10">
        <v>681710</v>
      </c>
    </row>
    <row r="36" spans="1:7" s="5" customFormat="1" ht="18" customHeight="1">
      <c r="A36" s="267"/>
      <c r="B36" s="267"/>
      <c r="C36" s="223" t="s">
        <v>44</v>
      </c>
      <c r="D36" s="10">
        <v>8010097</v>
      </c>
      <c r="E36" s="10">
        <v>0</v>
      </c>
      <c r="F36" s="10">
        <v>0</v>
      </c>
      <c r="G36" s="10">
        <v>8010097</v>
      </c>
    </row>
    <row r="37" spans="1:7" s="5" customFormat="1" ht="18" customHeight="1">
      <c r="A37" s="267"/>
      <c r="B37" s="267"/>
      <c r="C37" s="223" t="s">
        <v>45</v>
      </c>
      <c r="D37" s="10">
        <v>2726842</v>
      </c>
      <c r="E37" s="10">
        <v>0</v>
      </c>
      <c r="F37" s="10">
        <v>0</v>
      </c>
      <c r="G37" s="10">
        <v>2726842</v>
      </c>
    </row>
    <row r="38" spans="1:7" s="5" customFormat="1" ht="18" customHeight="1">
      <c r="A38" s="267"/>
      <c r="B38" s="267"/>
      <c r="C38" s="223" t="s">
        <v>46</v>
      </c>
      <c r="D38" s="10">
        <v>18491394</v>
      </c>
      <c r="E38" s="10">
        <v>0</v>
      </c>
      <c r="F38" s="10">
        <v>0</v>
      </c>
      <c r="G38" s="10">
        <v>18491394</v>
      </c>
    </row>
    <row r="39" spans="1:7" s="5" customFormat="1" ht="18" customHeight="1">
      <c r="A39" s="267"/>
      <c r="B39" s="267"/>
      <c r="C39" s="223" t="s">
        <v>47</v>
      </c>
      <c r="D39" s="10">
        <v>0</v>
      </c>
      <c r="E39" s="10">
        <v>0</v>
      </c>
      <c r="F39" s="10">
        <v>0</v>
      </c>
      <c r="G39" s="10">
        <v>0</v>
      </c>
    </row>
    <row r="40" spans="1:7" s="5" customFormat="1" ht="18" customHeight="1">
      <c r="A40" s="267"/>
      <c r="B40" s="267"/>
      <c r="C40" s="223" t="s">
        <v>48</v>
      </c>
      <c r="D40" s="10">
        <v>681710</v>
      </c>
      <c r="E40" s="10">
        <v>0</v>
      </c>
      <c r="F40" s="10">
        <v>0</v>
      </c>
      <c r="G40" s="10">
        <v>681710</v>
      </c>
    </row>
    <row r="41" spans="1:7" s="5" customFormat="1" ht="18" customHeight="1">
      <c r="A41" s="267"/>
      <c r="B41" s="267"/>
      <c r="C41" s="223" t="s">
        <v>49</v>
      </c>
      <c r="D41" s="10">
        <v>1704276</v>
      </c>
      <c r="E41" s="10">
        <v>0</v>
      </c>
      <c r="F41" s="10">
        <v>0</v>
      </c>
      <c r="G41" s="10">
        <v>1704276</v>
      </c>
    </row>
    <row r="42" spans="1:7" s="5" customFormat="1" ht="18" customHeight="1">
      <c r="A42" s="267"/>
      <c r="B42" s="267"/>
      <c r="C42" s="223" t="s">
        <v>50</v>
      </c>
      <c r="D42" s="10">
        <v>170428</v>
      </c>
      <c r="E42" s="10">
        <v>0</v>
      </c>
      <c r="F42" s="10">
        <v>0</v>
      </c>
      <c r="G42" s="10">
        <v>170428</v>
      </c>
    </row>
    <row r="43" spans="1:7" s="5" customFormat="1" ht="18" customHeight="1">
      <c r="A43" s="267"/>
      <c r="B43" s="267"/>
      <c r="C43" s="223" t="s">
        <v>51</v>
      </c>
      <c r="D43" s="10">
        <v>681710</v>
      </c>
      <c r="E43" s="10">
        <v>0</v>
      </c>
      <c r="F43" s="10">
        <v>0</v>
      </c>
      <c r="G43" s="10">
        <v>681710</v>
      </c>
    </row>
    <row r="44" spans="1:7" s="5" customFormat="1" ht="18" customHeight="1">
      <c r="A44" s="267"/>
      <c r="B44" s="267"/>
      <c r="C44" s="223" t="s">
        <v>52</v>
      </c>
      <c r="D44" s="10">
        <v>426069</v>
      </c>
      <c r="E44" s="10">
        <v>0</v>
      </c>
      <c r="F44" s="10">
        <v>0</v>
      </c>
      <c r="G44" s="10">
        <v>426069</v>
      </c>
    </row>
    <row r="45" spans="1:7" s="5" customFormat="1" ht="18" customHeight="1">
      <c r="A45" s="267"/>
      <c r="B45" s="267"/>
      <c r="C45" s="223" t="s">
        <v>53</v>
      </c>
      <c r="D45" s="10">
        <v>1363421</v>
      </c>
      <c r="E45" s="10">
        <v>0</v>
      </c>
      <c r="F45" s="10">
        <v>0</v>
      </c>
      <c r="G45" s="10">
        <v>1363421</v>
      </c>
    </row>
    <row r="46" spans="1:7" s="5" customFormat="1" ht="18" customHeight="1">
      <c r="A46" s="267"/>
      <c r="B46" s="267"/>
      <c r="C46" s="223" t="s">
        <v>54</v>
      </c>
      <c r="D46" s="10">
        <v>1363421</v>
      </c>
      <c r="E46" s="10">
        <v>0</v>
      </c>
      <c r="F46" s="10">
        <v>0</v>
      </c>
      <c r="G46" s="10">
        <v>1363421</v>
      </c>
    </row>
    <row r="47" spans="1:7" s="5" customFormat="1" ht="18" customHeight="1">
      <c r="A47" s="267"/>
      <c r="B47" s="267"/>
      <c r="C47" s="223" t="s">
        <v>55</v>
      </c>
      <c r="D47" s="10">
        <v>511283</v>
      </c>
      <c r="E47" s="10">
        <v>0</v>
      </c>
      <c r="F47" s="10">
        <v>0</v>
      </c>
      <c r="G47" s="10">
        <v>511283</v>
      </c>
    </row>
    <row r="48" spans="1:7" s="5" customFormat="1" ht="18" customHeight="1">
      <c r="A48" s="267"/>
      <c r="B48" s="267"/>
      <c r="C48" s="223" t="s">
        <v>56</v>
      </c>
      <c r="D48" s="10">
        <v>1704276</v>
      </c>
      <c r="E48" s="10">
        <v>0</v>
      </c>
      <c r="F48" s="10">
        <v>0</v>
      </c>
      <c r="G48" s="10">
        <v>1704276</v>
      </c>
    </row>
    <row r="49" spans="1:7" s="5" customFormat="1" ht="18" customHeight="1">
      <c r="A49" s="267"/>
      <c r="B49" s="267"/>
      <c r="C49" s="223" t="s">
        <v>100</v>
      </c>
      <c r="D49" s="10">
        <v>511283</v>
      </c>
      <c r="E49" s="10">
        <v>0</v>
      </c>
      <c r="F49" s="10">
        <v>0</v>
      </c>
      <c r="G49" s="10">
        <v>511283</v>
      </c>
    </row>
    <row r="50" spans="1:7" s="5" customFormat="1" ht="18" customHeight="1">
      <c r="A50" s="267"/>
      <c r="B50" s="267"/>
      <c r="C50" s="223" t="s">
        <v>57</v>
      </c>
      <c r="D50" s="10">
        <v>1022566</v>
      </c>
      <c r="E50" s="10">
        <v>0</v>
      </c>
      <c r="F50" s="10">
        <v>0</v>
      </c>
      <c r="G50" s="10">
        <v>1022566</v>
      </c>
    </row>
    <row r="51" spans="1:7" s="5" customFormat="1" ht="18" customHeight="1">
      <c r="A51" s="267"/>
      <c r="B51" s="267"/>
      <c r="C51" s="226" t="s">
        <v>101</v>
      </c>
      <c r="D51" s="10">
        <v>852138</v>
      </c>
      <c r="E51" s="10">
        <v>0</v>
      </c>
      <c r="F51" s="10">
        <v>0</v>
      </c>
      <c r="G51" s="10">
        <v>852138</v>
      </c>
    </row>
    <row r="52" spans="1:7" s="5" customFormat="1" ht="18" customHeight="1">
      <c r="A52" s="267"/>
      <c r="B52" s="267"/>
      <c r="C52" s="223" t="s">
        <v>58</v>
      </c>
      <c r="D52" s="10">
        <v>937352</v>
      </c>
      <c r="E52" s="10">
        <v>0</v>
      </c>
      <c r="F52" s="10">
        <v>0</v>
      </c>
      <c r="G52" s="10">
        <v>937352</v>
      </c>
    </row>
    <row r="53" spans="1:7" s="5" customFormat="1" ht="18" customHeight="1">
      <c r="A53" s="267"/>
      <c r="B53" s="267"/>
      <c r="C53" s="223" t="s">
        <v>59</v>
      </c>
      <c r="D53" s="10">
        <v>255641</v>
      </c>
      <c r="E53" s="10">
        <v>0</v>
      </c>
      <c r="F53" s="10">
        <v>0</v>
      </c>
      <c r="G53" s="10">
        <v>255641</v>
      </c>
    </row>
    <row r="54" spans="1:7" s="5" customFormat="1" ht="18" customHeight="1">
      <c r="A54" s="267"/>
      <c r="B54" s="267"/>
      <c r="C54" s="223" t="s">
        <v>60</v>
      </c>
      <c r="D54" s="10">
        <v>596497</v>
      </c>
      <c r="E54" s="10">
        <v>0</v>
      </c>
      <c r="F54" s="10">
        <v>0</v>
      </c>
      <c r="G54" s="10">
        <v>596497</v>
      </c>
    </row>
    <row r="55" spans="1:7" s="5" customFormat="1" ht="18" customHeight="1">
      <c r="A55" s="267"/>
      <c r="B55" s="267"/>
      <c r="C55" s="223" t="s">
        <v>61</v>
      </c>
      <c r="D55" s="10">
        <v>1533848</v>
      </c>
      <c r="E55" s="10">
        <v>0</v>
      </c>
      <c r="F55" s="10">
        <v>0</v>
      </c>
      <c r="G55" s="10">
        <v>1533848</v>
      </c>
    </row>
    <row r="56" spans="1:7" s="5" customFormat="1" ht="18" customHeight="1">
      <c r="A56" s="267"/>
      <c r="B56" s="267"/>
      <c r="C56" s="226" t="s">
        <v>102</v>
      </c>
      <c r="D56" s="10">
        <v>511283</v>
      </c>
      <c r="E56" s="10">
        <v>0</v>
      </c>
      <c r="F56" s="10">
        <v>0</v>
      </c>
      <c r="G56" s="10">
        <v>511283</v>
      </c>
    </row>
    <row r="57" spans="1:7" s="5" customFormat="1" ht="18" customHeight="1">
      <c r="A57" s="267"/>
      <c r="B57" s="268"/>
      <c r="C57" s="225" t="s">
        <v>74</v>
      </c>
      <c r="D57" s="19">
        <f>SUM(D34:D56)</f>
        <v>47293659</v>
      </c>
      <c r="E57" s="19">
        <f>SUM(E34:E56)</f>
        <v>0</v>
      </c>
      <c r="F57" s="19">
        <f>SUM(F34:F56)</f>
        <v>0</v>
      </c>
      <c r="G57" s="19">
        <f>SUM(G34:G56)</f>
        <v>47293659</v>
      </c>
    </row>
    <row r="58" spans="1:7" s="5" customFormat="1" ht="18" customHeight="1">
      <c r="A58" s="267"/>
      <c r="B58" s="266" t="s">
        <v>62</v>
      </c>
      <c r="C58" s="223" t="s">
        <v>63</v>
      </c>
      <c r="D58" s="10">
        <v>1225545</v>
      </c>
      <c r="E58" s="10">
        <v>0</v>
      </c>
      <c r="F58" s="10">
        <v>0</v>
      </c>
      <c r="G58" s="10">
        <v>1225545</v>
      </c>
    </row>
    <row r="59" spans="1:7" s="5" customFormat="1" ht="18" customHeight="1">
      <c r="A59" s="267"/>
      <c r="B59" s="267"/>
      <c r="C59" s="223" t="s">
        <v>64</v>
      </c>
      <c r="D59" s="10">
        <v>139069</v>
      </c>
      <c r="E59" s="10">
        <v>0</v>
      </c>
      <c r="F59" s="10">
        <v>0</v>
      </c>
      <c r="G59" s="10">
        <v>139069</v>
      </c>
    </row>
    <row r="60" spans="1:7" s="5" customFormat="1" ht="18" customHeight="1">
      <c r="A60" s="267"/>
      <c r="B60" s="267"/>
      <c r="C60" s="227" t="s">
        <v>66</v>
      </c>
      <c r="D60" s="10">
        <v>1886122</v>
      </c>
      <c r="E60" s="10">
        <v>0</v>
      </c>
      <c r="F60" s="10">
        <v>0</v>
      </c>
      <c r="G60" s="10">
        <v>1886122</v>
      </c>
    </row>
    <row r="61" spans="1:7" s="5" customFormat="1" ht="18" customHeight="1">
      <c r="A61" s="267"/>
      <c r="B61" s="267"/>
      <c r="C61" s="223" t="s">
        <v>65</v>
      </c>
      <c r="D61" s="10">
        <v>1156010</v>
      </c>
      <c r="E61" s="10">
        <v>0</v>
      </c>
      <c r="F61" s="10">
        <v>0</v>
      </c>
      <c r="G61" s="10">
        <v>1156010</v>
      </c>
    </row>
    <row r="62" spans="1:7" s="5" customFormat="1" ht="18" customHeight="1">
      <c r="A62" s="267"/>
      <c r="B62" s="267"/>
      <c r="C62" s="223" t="s">
        <v>105</v>
      </c>
      <c r="D62" s="10">
        <v>1442840</v>
      </c>
      <c r="E62" s="10">
        <v>0</v>
      </c>
      <c r="F62" s="10">
        <v>0</v>
      </c>
      <c r="G62" s="10">
        <v>1442840</v>
      </c>
    </row>
    <row r="63" spans="1:7" s="5" customFormat="1" ht="18" customHeight="1">
      <c r="A63" s="267"/>
      <c r="B63" s="267"/>
      <c r="C63" s="223" t="s">
        <v>67</v>
      </c>
      <c r="D63" s="10">
        <v>990866</v>
      </c>
      <c r="E63" s="10">
        <v>0</v>
      </c>
      <c r="F63" s="10">
        <v>0</v>
      </c>
      <c r="G63" s="10">
        <v>990866</v>
      </c>
    </row>
    <row r="64" spans="1:7" s="5" customFormat="1" ht="18" customHeight="1">
      <c r="A64" s="267"/>
      <c r="B64" s="267"/>
      <c r="C64" s="223" t="s">
        <v>68</v>
      </c>
      <c r="D64" s="10">
        <v>312905</v>
      </c>
      <c r="E64" s="10">
        <v>0</v>
      </c>
      <c r="F64" s="10">
        <v>0</v>
      </c>
      <c r="G64" s="10">
        <v>312905</v>
      </c>
    </row>
    <row r="65" spans="1:7" s="5" customFormat="1" ht="18" customHeight="1">
      <c r="A65" s="267"/>
      <c r="B65" s="267"/>
      <c r="C65" s="223" t="s">
        <v>103</v>
      </c>
      <c r="D65" s="10">
        <v>243371</v>
      </c>
      <c r="E65" s="10">
        <v>0</v>
      </c>
      <c r="F65" s="10">
        <v>0</v>
      </c>
      <c r="G65" s="10">
        <v>243371</v>
      </c>
    </row>
    <row r="66" spans="1:7" s="5" customFormat="1" ht="18" customHeight="1">
      <c r="A66" s="267"/>
      <c r="B66" s="267"/>
      <c r="C66" s="223" t="s">
        <v>69</v>
      </c>
      <c r="D66" s="10">
        <v>1295079</v>
      </c>
      <c r="E66" s="10">
        <v>0</v>
      </c>
      <c r="F66" s="10">
        <v>0</v>
      </c>
      <c r="G66" s="10">
        <v>1295079</v>
      </c>
    </row>
    <row r="67" spans="1:7" s="5" customFormat="1" ht="18" customHeight="1">
      <c r="A67" s="267"/>
      <c r="B67" s="268"/>
      <c r="C67" s="225" t="s">
        <v>104</v>
      </c>
      <c r="D67" s="19">
        <f>SUM(D58:D66)</f>
        <v>8691807</v>
      </c>
      <c r="E67" s="19">
        <f>SUM(E58:E66)</f>
        <v>0</v>
      </c>
      <c r="F67" s="19">
        <f>SUM(F58:F66)</f>
        <v>0</v>
      </c>
      <c r="G67" s="19">
        <f>SUM(G58:G66)</f>
        <v>8691807</v>
      </c>
    </row>
    <row r="68" spans="1:7" s="5" customFormat="1" ht="18" customHeight="1">
      <c r="A68" s="267"/>
      <c r="B68" s="335" t="s">
        <v>70</v>
      </c>
      <c r="C68" s="335"/>
      <c r="D68" s="10">
        <v>2812055</v>
      </c>
      <c r="E68" s="251"/>
      <c r="F68" s="10">
        <v>0</v>
      </c>
      <c r="G68" s="10">
        <v>2812055</v>
      </c>
    </row>
    <row r="69" spans="1:7" s="5" customFormat="1" ht="18" customHeight="1">
      <c r="A69" s="268"/>
      <c r="B69" s="335" t="s">
        <v>71</v>
      </c>
      <c r="C69" s="335"/>
      <c r="D69" s="10">
        <v>3655672</v>
      </c>
      <c r="E69" s="256"/>
      <c r="F69" s="257">
        <v>0</v>
      </c>
      <c r="G69" s="257">
        <v>3655672</v>
      </c>
    </row>
    <row r="70" spans="1:7" s="5" customFormat="1" ht="18" customHeight="1">
      <c r="A70" s="263" t="s">
        <v>72</v>
      </c>
      <c r="B70" s="263"/>
      <c r="C70" s="263"/>
      <c r="D70" s="10">
        <v>9893322</v>
      </c>
      <c r="E70" s="10">
        <v>688710</v>
      </c>
      <c r="F70" s="10">
        <v>0</v>
      </c>
      <c r="G70" s="10">
        <v>9204612</v>
      </c>
    </row>
    <row r="71" spans="1:7" s="5" customFormat="1" ht="18" customHeight="1">
      <c r="A71" s="263" t="s">
        <v>73</v>
      </c>
      <c r="B71" s="263"/>
      <c r="C71" s="263"/>
      <c r="D71" s="10">
        <v>1874704</v>
      </c>
      <c r="E71" s="10">
        <v>130505</v>
      </c>
      <c r="F71" s="10">
        <v>0</v>
      </c>
      <c r="G71" s="10">
        <v>1744199</v>
      </c>
    </row>
    <row r="72" spans="1:7" s="5" customFormat="1" ht="18" customHeight="1">
      <c r="A72" s="328" t="s">
        <v>75</v>
      </c>
      <c r="B72" s="328"/>
      <c r="C72" s="328"/>
      <c r="D72" s="19">
        <f>D18+D33+D57+D67+D68+D69+D70+D71</f>
        <v>85213799</v>
      </c>
      <c r="E72" s="19">
        <f>E18+E33+E57+E67+E68+E69+E70+E71</f>
        <v>5932043.0000000009</v>
      </c>
      <c r="F72" s="19">
        <f>F18+F33+F57+F67+F68+F69+F70+F71</f>
        <v>0</v>
      </c>
      <c r="G72" s="19">
        <f>G18+G33+G57+G67+G68+G69+G70+G71</f>
        <v>79281756</v>
      </c>
    </row>
    <row r="73" spans="1:7" ht="20.100000000000001" customHeight="1">
      <c r="D73" s="11"/>
      <c r="E73" s="12"/>
      <c r="F73" s="6"/>
    </row>
    <row r="74" spans="1:7" ht="20.100000000000001" customHeight="1">
      <c r="C74" s="13"/>
      <c r="D74" s="9"/>
    </row>
    <row r="75" spans="1:7" ht="20.100000000000001" customHeight="1">
      <c r="C75" s="13"/>
      <c r="D75" s="14"/>
    </row>
    <row r="76" spans="1:7" s="5" customFormat="1" ht="20.100000000000001" customHeight="1"/>
    <row r="77" spans="1:7" s="5" customFormat="1" ht="20.100000000000001" customHeight="1"/>
    <row r="78" spans="1:7" s="5" customFormat="1" ht="20.100000000000001" customHeight="1"/>
    <row r="79" spans="1:7" s="5" customFormat="1" ht="20.100000000000001" customHeight="1"/>
    <row r="80" spans="1:7" s="5" customFormat="1" ht="20.100000000000001" customHeight="1"/>
    <row r="81" s="5" customFormat="1" ht="20.100000000000001" customHeight="1"/>
  </sheetData>
  <mergeCells count="12">
    <mergeCell ref="A70:C70"/>
    <mergeCell ref="A71:C71"/>
    <mergeCell ref="A72:C72"/>
    <mergeCell ref="A2:G2"/>
    <mergeCell ref="A5:A33"/>
    <mergeCell ref="B5:B18"/>
    <mergeCell ref="B19:B33"/>
    <mergeCell ref="A34:A69"/>
    <mergeCell ref="B34:B57"/>
    <mergeCell ref="B58:B67"/>
    <mergeCell ref="B68:C68"/>
    <mergeCell ref="B69:C69"/>
  </mergeCells>
  <phoneticPr fontId="3" type="noConversion"/>
  <pageMargins left="0.23622047244094491" right="0.23622047244094491" top="0.62992125984251968" bottom="0.62992125984251968" header="0.51181102362204722" footer="0.51181102362204722"/>
  <pageSetup paperSize="9" orientation="portrait" horizontalDpi="4294967292" r:id="rId1"/>
  <headerFooter alignWithMargins="0"/>
  <rowBreaks count="1" manualBreakCount="1">
    <brk id="33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D42"/>
  <sheetViews>
    <sheetView view="pageBreakPreview" workbookViewId="0">
      <selection activeCell="L21" sqref="L21"/>
    </sheetView>
  </sheetViews>
  <sheetFormatPr defaultRowHeight="13.5"/>
  <cols>
    <col min="1" max="1" width="17.88671875" style="235" customWidth="1"/>
    <col min="2" max="2" width="13.5546875" style="235" customWidth="1"/>
    <col min="3" max="4" width="18.88671875" style="235" customWidth="1"/>
    <col min="5" max="16384" width="8.88671875" style="235"/>
  </cols>
  <sheetData>
    <row r="1" spans="1:4" s="229" customFormat="1" ht="25.5">
      <c r="A1" s="336" t="s">
        <v>0</v>
      </c>
      <c r="B1" s="336"/>
      <c r="C1" s="336"/>
      <c r="D1" s="336"/>
    </row>
    <row r="2" spans="1:4" s="231" customFormat="1" ht="16.5" customHeight="1">
      <c r="A2" s="230"/>
      <c r="B2" s="230"/>
      <c r="C2" s="230"/>
      <c r="D2" s="230"/>
    </row>
    <row r="3" spans="1:4" s="231" customFormat="1" ht="15.75" customHeight="1">
      <c r="A3" s="230"/>
      <c r="B3" s="230"/>
      <c r="C3" s="230"/>
      <c r="D3" s="230"/>
    </row>
    <row r="4" spans="1:4" s="231" customFormat="1" ht="15.75" customHeight="1">
      <c r="A4" s="232" t="s">
        <v>1</v>
      </c>
      <c r="B4" s="230"/>
      <c r="C4" s="230"/>
      <c r="D4" s="230"/>
    </row>
    <row r="5" spans="1:4" s="231" customFormat="1" ht="15.75" customHeight="1">
      <c r="A5" s="230" t="e">
        <f>'1개요(건축)'!A5</f>
        <v>#REF!</v>
      </c>
      <c r="B5" s="230"/>
      <c r="C5" s="230"/>
      <c r="D5" s="230"/>
    </row>
    <row r="6" spans="1:4" s="231" customFormat="1" ht="15.75" customHeight="1">
      <c r="A6" s="230"/>
      <c r="B6" s="230"/>
      <c r="C6" s="230"/>
      <c r="D6" s="230"/>
    </row>
    <row r="7" spans="1:4" s="231" customFormat="1" ht="15.75" customHeight="1">
      <c r="A7" s="232" t="s">
        <v>2</v>
      </c>
      <c r="B7" s="230"/>
      <c r="C7" s="230"/>
      <c r="D7" s="230"/>
    </row>
    <row r="8" spans="1:4" s="231" customFormat="1" ht="15.75" customHeight="1">
      <c r="A8" s="230" t="e">
        <f>'1개요(건축)'!A8</f>
        <v>#REF!</v>
      </c>
      <c r="B8" s="230"/>
      <c r="C8" s="230"/>
      <c r="D8" s="230"/>
    </row>
    <row r="9" spans="1:4" s="231" customFormat="1" ht="15.75" customHeight="1">
      <c r="A9" s="230"/>
      <c r="B9" s="230"/>
      <c r="C9" s="230"/>
      <c r="D9" s="230"/>
    </row>
    <row r="10" spans="1:4" s="231" customFormat="1" ht="15.75" customHeight="1">
      <c r="A10" s="232" t="s">
        <v>3</v>
      </c>
      <c r="B10" s="230"/>
      <c r="C10" s="230"/>
      <c r="D10" s="230"/>
    </row>
    <row r="11" spans="1:4" s="231" customFormat="1" ht="15.75" customHeight="1">
      <c r="A11" s="230" t="e">
        <f>'1개요(건축)'!A11</f>
        <v>#REF!</v>
      </c>
      <c r="B11" s="230"/>
      <c r="C11" s="230"/>
      <c r="D11" s="230"/>
    </row>
    <row r="12" spans="1:4" s="231" customFormat="1" ht="15.75" customHeight="1">
      <c r="A12" s="230" t="e">
        <f>'1개요(건축)'!A12</f>
        <v>#REF!</v>
      </c>
      <c r="B12" s="230"/>
      <c r="C12" s="230"/>
      <c r="D12" s="230"/>
    </row>
    <row r="13" spans="1:4" s="231" customFormat="1" ht="15.75" customHeight="1">
      <c r="A13" s="230"/>
      <c r="B13" s="230"/>
      <c r="C13" s="230"/>
      <c r="D13" s="230"/>
    </row>
    <row r="14" spans="1:4" s="231" customFormat="1" ht="15.75" customHeight="1">
      <c r="A14" s="232" t="s">
        <v>4</v>
      </c>
      <c r="B14" s="230"/>
      <c r="C14" s="230"/>
      <c r="D14" s="230"/>
    </row>
    <row r="15" spans="1:4" s="231" customFormat="1" ht="15.75" customHeight="1">
      <c r="A15" s="230" t="e">
        <f>'1개요(건축)'!A15</f>
        <v>#REF!</v>
      </c>
      <c r="B15" s="230"/>
      <c r="C15" s="230"/>
      <c r="D15" s="230"/>
    </row>
    <row r="16" spans="1:4" s="231" customFormat="1" ht="15.75" customHeight="1">
      <c r="A16" s="230" t="e">
        <f>'1개요(건축)'!A16</f>
        <v>#REF!</v>
      </c>
      <c r="B16" s="230"/>
      <c r="C16" s="230"/>
      <c r="D16" s="230"/>
    </row>
    <row r="17" spans="1:4" s="231" customFormat="1" ht="15.75" customHeight="1">
      <c r="A17" s="230"/>
      <c r="B17" s="230"/>
      <c r="C17" s="230"/>
      <c r="D17" s="230"/>
    </row>
    <row r="18" spans="1:4" s="231" customFormat="1" ht="15.75" customHeight="1">
      <c r="A18" s="230"/>
      <c r="B18" s="230"/>
      <c r="C18" s="230"/>
      <c r="D18" s="230"/>
    </row>
    <row r="19" spans="1:4" s="231" customFormat="1" ht="15.75" customHeight="1">
      <c r="A19" s="230"/>
      <c r="B19" s="230"/>
      <c r="C19" s="230"/>
      <c r="D19" s="230"/>
    </row>
    <row r="20" spans="1:4" s="231" customFormat="1" ht="15.75" customHeight="1">
      <c r="A20" s="232" t="s">
        <v>5</v>
      </c>
      <c r="B20" s="230"/>
      <c r="C20" s="230"/>
      <c r="D20" s="230"/>
    </row>
    <row r="21" spans="1:4" s="231" customFormat="1" ht="15.75" customHeight="1">
      <c r="A21" s="230" t="e">
        <f>'1개요(건축)'!A20</f>
        <v>#REF!</v>
      </c>
      <c r="B21" s="230"/>
      <c r="C21" s="230"/>
      <c r="D21" s="230"/>
    </row>
    <row r="22" spans="1:4" s="231" customFormat="1" ht="15.75" customHeight="1">
      <c r="A22" s="230" t="e">
        <f>'1개요(건축)'!A21</f>
        <v>#REF!</v>
      </c>
      <c r="B22" s="230"/>
      <c r="C22" s="230"/>
      <c r="D22" s="230"/>
    </row>
    <row r="23" spans="1:4" s="231" customFormat="1" ht="15.75" customHeight="1">
      <c r="A23" s="230"/>
      <c r="B23" s="230"/>
      <c r="C23" s="230"/>
      <c r="D23" s="230"/>
    </row>
    <row r="24" spans="1:4" s="231" customFormat="1" ht="15.75" customHeight="1">
      <c r="A24" s="232" t="e">
        <f>'1개요(건축)'!A23</f>
        <v>#REF!</v>
      </c>
      <c r="B24" s="230"/>
      <c r="C24" s="230"/>
      <c r="D24" s="230"/>
    </row>
    <row r="25" spans="1:4" s="231" customFormat="1" ht="15.75" customHeight="1">
      <c r="A25" s="232" t="e">
        <f>'1개요(건축)'!A24</f>
        <v>#REF!</v>
      </c>
      <c r="B25" s="230"/>
      <c r="C25" s="230"/>
      <c r="D25" s="230"/>
    </row>
    <row r="26" spans="1:4" s="231" customFormat="1" ht="15.75" customHeight="1">
      <c r="A26" s="230"/>
      <c r="B26" s="230"/>
      <c r="C26" s="230"/>
      <c r="D26" s="230"/>
    </row>
    <row r="27" spans="1:4" s="231" customFormat="1" ht="15.75" customHeight="1">
      <c r="A27" s="232" t="s">
        <v>6</v>
      </c>
      <c r="B27" s="230"/>
      <c r="C27" s="230"/>
      <c r="D27" s="230"/>
    </row>
    <row r="28" spans="1:4" s="231" customFormat="1" ht="15.75" customHeight="1">
      <c r="A28" s="230" t="str">
        <f>'1개요(건축)'!A27</f>
        <v xml:space="preserve">  - 대지면적 : </v>
      </c>
      <c r="B28" s="195" t="e">
        <f>'1개요(건축)'!B27</f>
        <v>#REF!</v>
      </c>
      <c r="C28" s="241" t="e">
        <f>'1개요(건축)'!C27</f>
        <v>#REF!</v>
      </c>
      <c r="D28" s="230"/>
    </row>
    <row r="29" spans="1:4" s="231" customFormat="1" ht="15.75" customHeight="1">
      <c r="A29" s="230" t="str">
        <f>'1개요(건축)'!A28</f>
        <v xml:space="preserve">  - 연 면  적 : </v>
      </c>
      <c r="B29" s="195" t="e">
        <f>'1개요(건축)'!B28</f>
        <v>#REF!</v>
      </c>
      <c r="C29" s="241" t="e">
        <f>'1개요(건축)'!C28</f>
        <v>#REF!</v>
      </c>
      <c r="D29" s="242" t="e">
        <f>"/용적율 "&amp;#REF!*100&amp;" %"</f>
        <v>#REF!</v>
      </c>
    </row>
    <row r="30" spans="1:4" s="231" customFormat="1" ht="15.75" customHeight="1">
      <c r="A30" s="242" t="s">
        <v>17</v>
      </c>
      <c r="B30" s="195" t="e">
        <f>'1개요(건축)'!B29</f>
        <v>#REF!</v>
      </c>
      <c r="C30" s="241" t="e">
        <f>'1개요(건축)'!C29</f>
        <v>#REF!</v>
      </c>
      <c r="D30" s="242" t="e">
        <f>"/건폐율 "&amp;#REF!*100&amp;" %"</f>
        <v>#REF!</v>
      </c>
    </row>
    <row r="31" spans="1:4" s="231" customFormat="1" ht="15.75" customHeight="1">
      <c r="A31" s="230" t="str">
        <f>'1개요(건축)'!A30</f>
        <v xml:space="preserve">  - 사업규모 : </v>
      </c>
      <c r="B31" s="195" t="e">
        <f>'1개요(건축)'!B30</f>
        <v>#REF!</v>
      </c>
      <c r="C31" s="230"/>
      <c r="D31" s="230"/>
    </row>
    <row r="32" spans="1:4" s="231" customFormat="1" ht="15.75" customHeight="1">
      <c r="A32" s="233" t="s">
        <v>341</v>
      </c>
      <c r="B32" s="230"/>
      <c r="C32" s="230"/>
      <c r="D32" s="230"/>
    </row>
    <row r="33" s="234" customFormat="1"/>
    <row r="34" s="234" customFormat="1"/>
    <row r="35" s="234" customFormat="1"/>
    <row r="36" s="234" customFormat="1"/>
    <row r="37" s="234" customFormat="1"/>
    <row r="38" s="234" customFormat="1"/>
    <row r="39" s="234" customFormat="1"/>
    <row r="40" s="234" customFormat="1"/>
    <row r="41" s="234" customFormat="1"/>
    <row r="42" s="234" customFormat="1"/>
  </sheetData>
  <mergeCells count="1">
    <mergeCell ref="A1:D1"/>
  </mergeCells>
  <phoneticPr fontId="3" type="noConversion"/>
  <pageMargins left="0.75" right="0.75" top="1.1299999999999999" bottom="0.74" header="0.5" footer="0.3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1개요(건축)</vt:lpstr>
      <vt:lpstr>2산출서(건축)</vt:lpstr>
      <vt:lpstr>6정보통신</vt:lpstr>
      <vt:lpstr> 7소방</vt:lpstr>
      <vt:lpstr>총사업비 산출총괄표(전기)</vt:lpstr>
      <vt:lpstr>공종별 구성현황표(전기)</vt:lpstr>
      <vt:lpstr>1개요(전기)</vt:lpstr>
      <vt:lpstr>' 7소방'!Print_Area</vt:lpstr>
      <vt:lpstr>'1개요(전기)'!Print_Area</vt:lpstr>
      <vt:lpstr>'2산출서(건축)'!Print_Area</vt:lpstr>
      <vt:lpstr>'6정보통신'!Print_Area</vt:lpstr>
      <vt:lpstr>'공종별 구성현황표(전기)'!Print_Area</vt:lpstr>
      <vt:lpstr>'총사업비 산출총괄표(전기)'!Print_Area</vt:lpstr>
    </vt:vector>
  </TitlesOfParts>
  <Company>화성산업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my</cp:lastModifiedBy>
  <cp:lastPrinted>2016-07-16T23:59:03Z</cp:lastPrinted>
  <dcterms:created xsi:type="dcterms:W3CDTF">2001-10-04T02:09:21Z</dcterms:created>
  <dcterms:modified xsi:type="dcterms:W3CDTF">2016-07-19T01:10:46Z</dcterms:modified>
</cp:coreProperties>
</file>