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0" windowWidth="14520" windowHeight="5880"/>
  </bookViews>
  <sheets>
    <sheet name="감리대가산정" sheetId="1" r:id="rId1"/>
    <sheet name="법규정" sheetId="2" r:id="rId2"/>
    <sheet name="Sheet3" sheetId="3" r:id="rId3"/>
  </sheets>
  <definedNames>
    <definedName name="_xlnm._FilterDatabase" localSheetId="0" hidden="1">감리대가산정!$B$12:$B$22</definedName>
  </definedNames>
  <calcPr calcId="145621"/>
</workbook>
</file>

<file path=xl/calcChain.xml><?xml version="1.0" encoding="utf-8"?>
<calcChain xmlns="http://schemas.openxmlformats.org/spreadsheetml/2006/main">
  <c r="E11" i="1" l="1"/>
  <c r="D16" i="1"/>
  <c r="D21" i="1"/>
  <c r="D20" i="1"/>
  <c r="D19" i="1"/>
  <c r="D18" i="1"/>
  <c r="D17" i="1"/>
  <c r="D15" i="1"/>
  <c r="D14" i="1"/>
  <c r="D13" i="1"/>
  <c r="D12" i="1"/>
  <c r="E22" i="1"/>
  <c r="E21" i="1" l="1"/>
  <c r="E18" i="1"/>
  <c r="E17" i="1"/>
  <c r="E16" i="1"/>
  <c r="E14" i="1"/>
  <c r="E15" i="1"/>
  <c r="E13" i="1"/>
  <c r="E12" i="1"/>
  <c r="E20" i="1" l="1"/>
  <c r="D6" i="1"/>
  <c r="G7" i="1" s="1"/>
  <c r="G8" i="1" s="1"/>
  <c r="E6" i="1"/>
  <c r="E19" i="1"/>
</calcChain>
</file>

<file path=xl/comments1.xml><?xml version="1.0" encoding="utf-8"?>
<comments xmlns="http://schemas.openxmlformats.org/spreadsheetml/2006/main">
  <authors>
    <author>BLUE</author>
  </authors>
  <commentList>
    <comment ref="B6" authorId="0">
      <text>
        <r>
          <rPr>
            <sz val="9"/>
            <color indexed="81"/>
            <rFont val="돋움"/>
            <family val="3"/>
            <charset val="129"/>
          </rPr>
          <t>단위조심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천원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넣으셔야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됩니다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D6" authorId="0">
      <text>
        <r>
          <rPr>
            <b/>
            <sz val="9"/>
            <color indexed="81"/>
            <rFont val="돋움"/>
            <family val="3"/>
            <charset val="129"/>
          </rPr>
          <t>소수세째자리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올림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산정</t>
        </r>
        <r>
          <rPr>
            <b/>
            <sz val="9"/>
            <color indexed="81"/>
            <rFont val="Tahoma"/>
            <family val="2"/>
          </rPr>
          <t xml:space="preserve">.
</t>
        </r>
        <r>
          <rPr>
            <b/>
            <sz val="9"/>
            <color indexed="81"/>
            <rFont val="돋움"/>
            <family val="3"/>
            <charset val="129"/>
          </rPr>
          <t>소수두째자리표기</t>
        </r>
      </text>
    </comment>
    <comment ref="B13" authorId="0">
      <text>
        <r>
          <rPr>
            <sz val="9"/>
            <color indexed="81"/>
            <rFont val="돋움"/>
            <family val="3"/>
            <charset val="129"/>
          </rPr>
          <t>단위조심</t>
        </r>
        <r>
          <rPr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돋움"/>
            <family val="3"/>
            <charset val="129"/>
          </rPr>
          <t>백만원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단위로</t>
        </r>
        <r>
          <rPr>
            <sz val="9"/>
            <color indexed="81"/>
            <rFont val="Tahoma"/>
            <family val="2"/>
          </rPr>
          <t xml:space="preserve"> 20</t>
        </r>
        <r>
          <rPr>
            <sz val="9"/>
            <color indexed="81"/>
            <rFont val="돋움"/>
            <family val="3"/>
            <charset val="129"/>
          </rPr>
          <t>억원입니다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<sst xmlns="http://schemas.openxmlformats.org/spreadsheetml/2006/main" count="30" uniqueCount="30">
  <si>
    <t>요   율   계   산</t>
    <phoneticPr fontId="2" type="noConversion"/>
  </si>
  <si>
    <t>비율</t>
    <phoneticPr fontId="2" type="noConversion"/>
  </si>
  <si>
    <t>20억 이하</t>
    <phoneticPr fontId="2" type="noConversion"/>
  </si>
  <si>
    <t>30억~20억</t>
    <phoneticPr fontId="2" type="noConversion"/>
  </si>
  <si>
    <t>50억~30억</t>
    <phoneticPr fontId="2" type="noConversion"/>
  </si>
  <si>
    <t>100억~50억</t>
    <phoneticPr fontId="2" type="noConversion"/>
  </si>
  <si>
    <t>150억~100억</t>
    <phoneticPr fontId="2" type="noConversion"/>
  </si>
  <si>
    <t>200억~150억</t>
    <phoneticPr fontId="2" type="noConversion"/>
  </si>
  <si>
    <t>300억~200억</t>
    <phoneticPr fontId="2" type="noConversion"/>
  </si>
  <si>
    <t>500억~300억</t>
    <phoneticPr fontId="2" type="noConversion"/>
  </si>
  <si>
    <t>1000억~500억</t>
    <phoneticPr fontId="2" type="noConversion"/>
  </si>
  <si>
    <t>2000억~1000억</t>
    <phoneticPr fontId="2" type="noConversion"/>
  </si>
  <si>
    <t>3000억~2000억</t>
    <phoneticPr fontId="2" type="noConversion"/>
  </si>
  <si>
    <t>3000억 이상</t>
    <phoneticPr fontId="2" type="noConversion"/>
  </si>
  <si>
    <t>감리대상 공사비(천원)</t>
    <phoneticPr fontId="2" type="noConversion"/>
  </si>
  <si>
    <r>
      <t xml:space="preserve">                       ★ ★ ★ 감리대가 산정표 </t>
    </r>
    <r>
      <rPr>
        <b/>
        <sz val="20"/>
        <color theme="1"/>
        <rFont val="맑은 고딕"/>
        <family val="3"/>
        <charset val="129"/>
      </rPr>
      <t>★ ★ ★</t>
    </r>
    <phoneticPr fontId="2" type="noConversion"/>
  </si>
  <si>
    <t>감리대상 공사비(천원)</t>
    <phoneticPr fontId="2" type="noConversion"/>
  </si>
  <si>
    <t>감리비 기준요율</t>
    <phoneticPr fontId="2" type="noConversion"/>
  </si>
  <si>
    <t>감리비</t>
    <phoneticPr fontId="2" type="noConversion"/>
  </si>
  <si>
    <t>3.15+((3.05-3.15)/1,000,000)*(B6-(2,000,000))</t>
    <phoneticPr fontId="3" type="noConversion"/>
  </si>
  <si>
    <t>3.05+((2.98-3.05)/2,000,000)*(B6-(3,000,000))</t>
    <phoneticPr fontId="3" type="noConversion"/>
  </si>
  <si>
    <t>2.98+((2.90-2.98)/5,000,000)*(B6-(5,000,000))</t>
    <phoneticPr fontId="3" type="noConversion"/>
  </si>
  <si>
    <t>2.90+((2.86-2.90)/5,000,000)*(B6-(10,000,000))</t>
    <phoneticPr fontId="3" type="noConversion"/>
  </si>
  <si>
    <t>2.82+((2.69-2.82)/10,000,000)*(B6-(20,000,000))</t>
    <phoneticPr fontId="3" type="noConversion"/>
  </si>
  <si>
    <t>2.69+((2.39-2.69)/20,000,000)*(B6-(30,000,000))</t>
    <phoneticPr fontId="3" type="noConversion"/>
  </si>
  <si>
    <t>2.39+((2.33-2.39)/50,000,000)*(B6-(50,000,000))</t>
    <phoneticPr fontId="3" type="noConversion"/>
  </si>
  <si>
    <r>
      <t>2.33</t>
    </r>
    <r>
      <rPr>
        <sz val="11"/>
        <color theme="1"/>
        <rFont val="맑은 고딕"/>
        <family val="2"/>
        <charset val="129"/>
        <scheme val="minor"/>
      </rPr>
      <t>+((2.30-2.33)/100,000,000)*(B6-(100,000,000))</t>
    </r>
    <phoneticPr fontId="3" type="noConversion"/>
  </si>
  <si>
    <r>
      <t>2.30</t>
    </r>
    <r>
      <rPr>
        <sz val="11"/>
        <color theme="1"/>
        <rFont val="맑은 고딕"/>
        <family val="2"/>
        <charset val="129"/>
        <scheme val="minor"/>
      </rPr>
      <t>+((2.24-2.30)/100,000,000)*(B6-(200,000,000))</t>
    </r>
    <phoneticPr fontId="3" type="noConversion"/>
  </si>
  <si>
    <t>2.96+((2.82-2.86)/5,000,000)*(B6-(15,000,000))</t>
    <phoneticPr fontId="2" type="noConversion"/>
  </si>
  <si>
    <t>감리비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</si>
</sst>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.000_);[Red]\(0.000\)"/>
    <numFmt numFmtId="177" formatCode="#,##0_ "/>
    <numFmt numFmtId="178" formatCode="#,##0_);[Red]\(#,##0\)"/>
    <numFmt numFmtId="179" formatCode="0.0000000000_);[Red]\(0.0000000000\)"/>
    <numFmt numFmtId="180" formatCode="_-* #,##0_-;\-* #,##0_-;_-* &quot;-&quot;??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b/>
      <sz val="14"/>
      <color theme="1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6" fillId="0" borderId="0" xfId="0" applyFont="1" applyAlignment="1">
      <alignment horizontal="center" vertical="center"/>
    </xf>
    <xf numFmtId="176" fontId="0" fillId="0" borderId="0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177" fontId="0" fillId="0" borderId="10" xfId="1" applyNumberFormat="1" applyFont="1" applyBorder="1" applyAlignment="1">
      <alignment horizontal="center" vertical="center"/>
    </xf>
    <xf numFmtId="177" fontId="0" fillId="0" borderId="10" xfId="1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7" fontId="6" fillId="3" borderId="9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178" fontId="0" fillId="0" borderId="10" xfId="1" applyNumberFormat="1" applyFon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0" xfId="0" applyNumberFormat="1" applyFill="1" applyBorder="1" applyAlignment="1">
      <alignment horizontal="center" vertical="center"/>
    </xf>
    <xf numFmtId="41" fontId="13" fillId="2" borderId="9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1" fontId="0" fillId="0" borderId="11" xfId="1" applyFont="1" applyBorder="1">
      <alignment vertical="center"/>
    </xf>
    <xf numFmtId="179" fontId="13" fillId="2" borderId="9" xfId="0" applyNumberFormat="1" applyFont="1" applyFill="1" applyBorder="1" applyAlignment="1">
      <alignment horizontal="center" vertical="center"/>
    </xf>
    <xf numFmtId="9" fontId="0" fillId="0" borderId="0" xfId="0" applyNumberFormat="1">
      <alignment vertical="center"/>
    </xf>
    <xf numFmtId="0" fontId="14" fillId="4" borderId="12" xfId="0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41" fontId="14" fillId="4" borderId="12" xfId="1" applyNumberFormat="1" applyFont="1" applyFill="1" applyBorder="1" applyAlignment="1">
      <alignment horizontal="center" vertical="center"/>
    </xf>
    <xf numFmtId="180" fontId="0" fillId="0" borderId="0" xfId="0" applyNumberForma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533400</xdr:colOff>
      <xdr:row>36</xdr:row>
      <xdr:rowOff>155</xdr:rowOff>
    </xdr:to>
    <xdr:pic>
      <xdr:nvPicPr>
        <xdr:cNvPr id="2" name="그림 1" descr="주택건설공사감리비지급기준_2014081800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334000" cy="7543955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15</xdr:col>
      <xdr:colOff>533399</xdr:colOff>
      <xdr:row>36</xdr:row>
      <xdr:rowOff>153</xdr:rowOff>
    </xdr:to>
    <xdr:pic>
      <xdr:nvPicPr>
        <xdr:cNvPr id="3" name="그림 2" descr="주택건설공사감리비지급기준_2014081800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86400" y="0"/>
          <a:ext cx="5333999" cy="7543953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0</xdr:row>
      <xdr:rowOff>0</xdr:rowOff>
    </xdr:from>
    <xdr:to>
      <xdr:col>23</xdr:col>
      <xdr:colOff>523875</xdr:colOff>
      <xdr:row>35</xdr:row>
      <xdr:rowOff>196232</xdr:rowOff>
    </xdr:to>
    <xdr:pic>
      <xdr:nvPicPr>
        <xdr:cNvPr id="4" name="그림 3" descr="주택건설공사감리비지급기준_2014081800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972800" y="0"/>
          <a:ext cx="5324475" cy="753048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</xdr:rowOff>
    </xdr:from>
    <xdr:to>
      <xdr:col>7</xdr:col>
      <xdr:colOff>533289</xdr:colOff>
      <xdr:row>73</xdr:row>
      <xdr:rowOff>0</xdr:rowOff>
    </xdr:to>
    <xdr:pic>
      <xdr:nvPicPr>
        <xdr:cNvPr id="5" name="그림 4" descr="주택건설공사감리비지급기준_2014081800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7753351"/>
          <a:ext cx="5333889" cy="7543799"/>
        </a:xfrm>
        <a:prstGeom prst="rect">
          <a:avLst/>
        </a:prstGeom>
      </xdr:spPr>
    </xdr:pic>
    <xdr:clientData/>
  </xdr:twoCellAnchor>
  <xdr:twoCellAnchor editAs="oneCell">
    <xdr:from>
      <xdr:col>7</xdr:col>
      <xdr:colOff>666751</xdr:colOff>
      <xdr:row>37</xdr:row>
      <xdr:rowOff>0</xdr:rowOff>
    </xdr:from>
    <xdr:to>
      <xdr:col>16</xdr:col>
      <xdr:colOff>1</xdr:colOff>
      <xdr:row>72</xdr:row>
      <xdr:rowOff>133349</xdr:rowOff>
    </xdr:to>
    <xdr:pic>
      <xdr:nvPicPr>
        <xdr:cNvPr id="6" name="그림 5" descr="주택건설공사감리비지급기준_20140818005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467351" y="7753350"/>
          <a:ext cx="5505450" cy="7467599"/>
        </a:xfrm>
        <a:prstGeom prst="rect">
          <a:avLst/>
        </a:prstGeom>
      </xdr:spPr>
    </xdr:pic>
    <xdr:clientData/>
  </xdr:twoCellAnchor>
  <xdr:twoCellAnchor editAs="oneCell">
    <xdr:from>
      <xdr:col>16</xdr:col>
      <xdr:colOff>38100</xdr:colOff>
      <xdr:row>37</xdr:row>
      <xdr:rowOff>1</xdr:rowOff>
    </xdr:from>
    <xdr:to>
      <xdr:col>23</xdr:col>
      <xdr:colOff>490574</xdr:colOff>
      <xdr:row>72</xdr:row>
      <xdr:rowOff>123825</xdr:rowOff>
    </xdr:to>
    <xdr:pic>
      <xdr:nvPicPr>
        <xdr:cNvPr id="7" name="그림 6" descr="주택건설공사감리비지급기준_2014081800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1010900" y="7753351"/>
          <a:ext cx="5253074" cy="7458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sqref="A1:G2"/>
    </sheetView>
  </sheetViews>
  <sheetFormatPr defaultRowHeight="16.5" x14ac:dyDescent="0.3"/>
  <cols>
    <col min="1" max="1" width="14.375" customWidth="1"/>
    <col min="2" max="2" width="26.125" customWidth="1"/>
    <col min="3" max="3" width="44" customWidth="1"/>
    <col min="4" max="4" width="23.125" customWidth="1"/>
    <col min="5" max="5" width="25.125" customWidth="1"/>
  </cols>
  <sheetData>
    <row r="1" spans="1:9" x14ac:dyDescent="0.3">
      <c r="A1" s="32" t="s">
        <v>15</v>
      </c>
      <c r="B1" s="32"/>
      <c r="C1" s="32"/>
      <c r="D1" s="32"/>
      <c r="E1" s="32"/>
      <c r="F1" s="32"/>
      <c r="G1" s="32"/>
    </row>
    <row r="2" spans="1:9" ht="42.75" customHeight="1" x14ac:dyDescent="0.3">
      <c r="A2" s="32"/>
      <c r="B2" s="32"/>
      <c r="C2" s="32"/>
      <c r="D2" s="32"/>
      <c r="E2" s="32"/>
      <c r="F2" s="32"/>
      <c r="G2" s="32"/>
    </row>
    <row r="3" spans="1:9" ht="18" customHeight="1" thickBot="1" x14ac:dyDescent="0.35">
      <c r="A3" s="10"/>
      <c r="B3" s="10"/>
      <c r="C3" s="10"/>
      <c r="D3" s="10"/>
      <c r="E3" s="10"/>
      <c r="F3" s="10"/>
      <c r="G3" s="10"/>
    </row>
    <row r="4" spans="1:9" ht="17.25" thickTop="1" x14ac:dyDescent="0.3">
      <c r="A4" s="1"/>
      <c r="B4" s="2"/>
      <c r="C4" s="2"/>
      <c r="D4" s="2"/>
      <c r="E4" s="3"/>
    </row>
    <row r="5" spans="1:9" ht="34.5" customHeight="1" thickBot="1" x14ac:dyDescent="0.35">
      <c r="A5" s="4"/>
      <c r="B5" s="16" t="s">
        <v>16</v>
      </c>
      <c r="C5" s="5"/>
      <c r="D5" s="19" t="s">
        <v>17</v>
      </c>
      <c r="E5" s="6"/>
    </row>
    <row r="6" spans="1:9" ht="34.5" customHeight="1" thickBot="1" x14ac:dyDescent="0.35">
      <c r="A6" s="4"/>
      <c r="B6" s="20">
        <v>132854093</v>
      </c>
      <c r="C6" s="5"/>
      <c r="D6" s="29">
        <f>IF(B6&lt;=B11,D11,IF(B6&gt;=B22,D22,INDEX($D$12:$D$21,MATCH(B6,$B$12:$B$21,1))))</f>
        <v>2.3201437720999998</v>
      </c>
      <c r="E6" s="26">
        <f>IF(B6&lt;=B11,E11,IF(B6&gt;=B22,E22,INDEX($D$12:$D$21,MATCH(B6,$B$12:$B$21,1))))</f>
        <v>2.3201437720999998</v>
      </c>
    </row>
    <row r="7" spans="1:9" ht="36" customHeight="1" thickTop="1" thickBot="1" x14ac:dyDescent="0.35">
      <c r="A7" s="4"/>
      <c r="B7" s="5"/>
      <c r="C7" s="21"/>
      <c r="D7" s="11"/>
      <c r="E7" s="6"/>
      <c r="F7" s="31" t="s">
        <v>29</v>
      </c>
      <c r="G7" s="33">
        <f>ROUNDDOWN(B6*D6*10,0)</f>
        <v>3082405964</v>
      </c>
      <c r="H7" s="33"/>
      <c r="I7" s="33"/>
    </row>
    <row r="8" spans="1:9" ht="36" customHeight="1" thickTop="1" x14ac:dyDescent="0.3">
      <c r="A8" s="4"/>
      <c r="B8" s="5"/>
      <c r="C8" s="21"/>
      <c r="D8" s="11"/>
      <c r="E8" s="6"/>
      <c r="F8" s="30">
        <v>0.97</v>
      </c>
      <c r="G8" s="34">
        <f>ROUNDDOWN(G7*F8,0)</f>
        <v>2989933785</v>
      </c>
      <c r="H8" s="34"/>
      <c r="I8" s="34"/>
    </row>
    <row r="9" spans="1:9" x14ac:dyDescent="0.3">
      <c r="A9" s="4"/>
      <c r="B9" s="5"/>
      <c r="C9" s="5"/>
      <c r="D9" s="11"/>
      <c r="E9" s="6"/>
    </row>
    <row r="10" spans="1:9" ht="24.75" customHeight="1" x14ac:dyDescent="0.3">
      <c r="A10" s="4"/>
      <c r="B10" s="12" t="s">
        <v>14</v>
      </c>
      <c r="C10" s="12" t="s">
        <v>0</v>
      </c>
      <c r="D10" s="13" t="s">
        <v>1</v>
      </c>
      <c r="E10" s="27" t="s">
        <v>18</v>
      </c>
    </row>
    <row r="11" spans="1:9" ht="24.75" customHeight="1" x14ac:dyDescent="0.3">
      <c r="A11" s="12" t="s">
        <v>2</v>
      </c>
      <c r="B11" s="23">
        <v>1999999</v>
      </c>
      <c r="C11" s="12">
        <v>3.15</v>
      </c>
      <c r="D11" s="24">
        <v>3.15</v>
      </c>
      <c r="E11" s="28">
        <f>B6*D11*10</f>
        <v>4184903929.5</v>
      </c>
    </row>
    <row r="12" spans="1:9" ht="24.75" customHeight="1" x14ac:dyDescent="0.3">
      <c r="A12" s="17" t="s">
        <v>3</v>
      </c>
      <c r="B12" s="23">
        <v>2000000</v>
      </c>
      <c r="C12" s="14" t="s">
        <v>19</v>
      </c>
      <c r="D12" s="24">
        <f>3.15+((3.05-3.15)/1000000)*(B6-(2000000))</f>
        <v>-9.9354093000000105</v>
      </c>
      <c r="E12" s="28">
        <f>B6*D12*10</f>
        <v>-13199597911.352663</v>
      </c>
    </row>
    <row r="13" spans="1:9" ht="24.75" customHeight="1" x14ac:dyDescent="0.3">
      <c r="A13" s="17" t="s">
        <v>4</v>
      </c>
      <c r="B13" s="17">
        <v>3000000</v>
      </c>
      <c r="C13" s="14" t="s">
        <v>20</v>
      </c>
      <c r="D13" s="24">
        <f>3.05+((2.98-3.05)/2000000)*(B6-(3000000))</f>
        <v>-1.4948932549999903</v>
      </c>
      <c r="E13" s="28">
        <f>B6*D13*10</f>
        <v>-1986026875.2484143</v>
      </c>
    </row>
    <row r="14" spans="1:9" ht="24.75" customHeight="1" x14ac:dyDescent="0.3">
      <c r="A14" s="17" t="s">
        <v>5</v>
      </c>
      <c r="B14" s="17">
        <v>5000000</v>
      </c>
      <c r="C14" s="14" t="s">
        <v>21</v>
      </c>
      <c r="D14" s="24">
        <f>2.98+((2.9-2.98)/5000000)*(B6-(5000000))</f>
        <v>0.93433451199999817</v>
      </c>
      <c r="E14" s="28">
        <f>B6*D14*10</f>
        <v>1241301641.5035739</v>
      </c>
    </row>
    <row r="15" spans="1:9" ht="24.75" customHeight="1" x14ac:dyDescent="0.3">
      <c r="A15" s="17" t="s">
        <v>6</v>
      </c>
      <c r="B15" s="17">
        <v>10000000</v>
      </c>
      <c r="C15" s="14" t="s">
        <v>22</v>
      </c>
      <c r="D15" s="24">
        <f>2.9+((2.86-2.9)/5000000)*(B6-(10000000))</f>
        <v>1.917167255999999</v>
      </c>
      <c r="E15" s="28">
        <f>B6*D15*10</f>
        <v>2547035169.2517867</v>
      </c>
    </row>
    <row r="16" spans="1:9" ht="24.75" customHeight="1" x14ac:dyDescent="0.3">
      <c r="A16" s="17" t="s">
        <v>7</v>
      </c>
      <c r="B16" s="17">
        <v>15000000</v>
      </c>
      <c r="C16" s="14" t="s">
        <v>28</v>
      </c>
      <c r="D16" s="24">
        <f>2.86+((2.82-2.86)/5000000)*(B6-(15000000))</f>
        <v>1.917167255999999</v>
      </c>
      <c r="E16" s="28">
        <f>B6*D16*10</f>
        <v>2547035169.2517867</v>
      </c>
    </row>
    <row r="17" spans="1:5" ht="24.75" customHeight="1" x14ac:dyDescent="0.3">
      <c r="A17" s="17" t="s">
        <v>8</v>
      </c>
      <c r="B17" s="17">
        <v>20000000</v>
      </c>
      <c r="C17" s="14" t="s">
        <v>23</v>
      </c>
      <c r="D17" s="24">
        <f>2.82+((2.69-2.82)/10000000)*(B6-(20000000))</f>
        <v>1.3528967910000012</v>
      </c>
      <c r="E17" s="28">
        <f>B6*D17*10</f>
        <v>1797378760.909157</v>
      </c>
    </row>
    <row r="18" spans="1:5" ht="24.75" customHeight="1" x14ac:dyDescent="0.3">
      <c r="A18" s="17" t="s">
        <v>9</v>
      </c>
      <c r="B18" s="17">
        <v>30000000</v>
      </c>
      <c r="C18" s="14" t="s">
        <v>24</v>
      </c>
      <c r="D18" s="24">
        <f>2.69+((2.39-2.69)/20000000)*(B6-(30000000))</f>
        <v>1.1471886050000009</v>
      </c>
      <c r="E18" s="28">
        <f>B6*D18*10</f>
        <v>1524087016.1721039</v>
      </c>
    </row>
    <row r="19" spans="1:5" ht="24.75" customHeight="1" x14ac:dyDescent="0.3">
      <c r="A19" s="18" t="s">
        <v>10</v>
      </c>
      <c r="B19" s="17">
        <v>50000000</v>
      </c>
      <c r="C19" s="15" t="s">
        <v>25</v>
      </c>
      <c r="D19" s="25">
        <f>2.39+((2.33-2.39)/50000000)*(B6-(50000000))</f>
        <v>2.2905750884000002</v>
      </c>
      <c r="E19" s="28">
        <f>B6*D19*10</f>
        <v>3043122758.1777687</v>
      </c>
    </row>
    <row r="20" spans="1:5" ht="24.75" customHeight="1" x14ac:dyDescent="0.3">
      <c r="A20" s="17" t="s">
        <v>11</v>
      </c>
      <c r="B20" s="18">
        <v>100000000</v>
      </c>
      <c r="C20" s="22" t="s">
        <v>26</v>
      </c>
      <c r="D20" s="24">
        <f>2.33+((2.3-2.33)/100000000)*(B6-(100000000))</f>
        <v>2.3201437720999998</v>
      </c>
      <c r="E20" s="28">
        <f>B6*D20*10</f>
        <v>3082405964.7194414</v>
      </c>
    </row>
    <row r="21" spans="1:5" ht="24.75" customHeight="1" x14ac:dyDescent="0.3">
      <c r="A21" s="17" t="s">
        <v>12</v>
      </c>
      <c r="B21" s="17">
        <v>200000000</v>
      </c>
      <c r="C21" s="22" t="s">
        <v>27</v>
      </c>
      <c r="D21" s="24">
        <f>2.3+((2.24-2.3)/100000000)*(B6-(200000000))</f>
        <v>2.3402875441999997</v>
      </c>
      <c r="E21" s="28">
        <f>B6*D21*10</f>
        <v>3109167790.4388838</v>
      </c>
    </row>
    <row r="22" spans="1:5" ht="24.75" customHeight="1" x14ac:dyDescent="0.3">
      <c r="A22" s="17" t="s">
        <v>13</v>
      </c>
      <c r="B22" s="17">
        <v>300000000</v>
      </c>
      <c r="C22" s="12">
        <v>2.2400000000000002</v>
      </c>
      <c r="D22" s="24">
        <v>2.2400000000000002</v>
      </c>
      <c r="E22" s="28">
        <f>B6*D22*10</f>
        <v>2975931683.2000008</v>
      </c>
    </row>
    <row r="23" spans="1:5" ht="33.75" customHeight="1" thickBot="1" x14ac:dyDescent="0.35">
      <c r="A23" s="7"/>
      <c r="B23" s="8"/>
      <c r="C23" s="8"/>
      <c r="D23" s="8"/>
      <c r="E23" s="9"/>
    </row>
    <row r="24" spans="1:5" ht="33.75" customHeight="1" thickTop="1" x14ac:dyDescent="0.3">
      <c r="A24" s="5"/>
      <c r="B24" s="5"/>
      <c r="C24" s="5"/>
      <c r="D24" s="5"/>
      <c r="E24" s="5"/>
    </row>
    <row r="25" spans="1:5" x14ac:dyDescent="0.3">
      <c r="A25" s="5"/>
      <c r="B25" s="5"/>
      <c r="C25" s="5"/>
      <c r="D25" s="5"/>
      <c r="E25" s="5"/>
    </row>
    <row r="26" spans="1:5" x14ac:dyDescent="0.3">
      <c r="A26" s="5"/>
      <c r="B26" s="5"/>
      <c r="C26" s="5"/>
      <c r="D26" s="5"/>
      <c r="E26" s="5"/>
    </row>
  </sheetData>
  <mergeCells count="3">
    <mergeCell ref="A1:G2"/>
    <mergeCell ref="G7:I7"/>
    <mergeCell ref="G8:I8"/>
  </mergeCells>
  <phoneticPr fontId="2" type="noConversion"/>
  <pageMargins left="0.86614173228346458" right="0.70866141732283472" top="0.43307086614173229" bottom="0.55118110236220474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1" workbookViewId="0">
      <selection activeCell="T76" sqref="T76"/>
    </sheetView>
  </sheetViews>
  <sheetFormatPr defaultRowHeight="16.5" x14ac:dyDescent="0.3"/>
  <sheetData/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감리대가산정</vt:lpstr>
      <vt:lpstr>법규정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</dc:creator>
  <cp:lastModifiedBy>IFEZ</cp:lastModifiedBy>
  <cp:lastPrinted>2009-01-29T02:14:05Z</cp:lastPrinted>
  <dcterms:created xsi:type="dcterms:W3CDTF">2009-01-29T00:21:39Z</dcterms:created>
  <dcterms:modified xsi:type="dcterms:W3CDTF">2020-04-13T02:03:30Z</dcterms:modified>
</cp:coreProperties>
</file>